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LJ1487\Desktop\"/>
    </mc:Choice>
  </mc:AlternateContent>
  <xr:revisionPtr revIDLastSave="0" documentId="8_{8181519D-C9E0-4AE9-8BF2-48DB1CDAD909}" xr6:coauthVersionLast="47" xr6:coauthVersionMax="47" xr10:uidLastSave="{00000000-0000-0000-0000-000000000000}"/>
  <workbookProtection workbookAlgorithmName="SHA-512" workbookHashValue="wCQgRJdJ80+wFyxyYGZO1RG3mcNMLf8VZZAz4LKXDHiX5nrxg4SP6A6bkTrKEru61VkpvbIef9oVVi9Ce949oQ==" workbookSaltValue="CQ4lobKIkdccmYcMOe+Wsw==" workbookSpinCount="100000" lockStructure="1"/>
  <bookViews>
    <workbookView xWindow="28680" yWindow="-120" windowWidth="29040" windowHeight="15720" tabRatio="970" xr2:uid="{00000000-000D-0000-FFFF-FFFF00000000}"/>
  </bookViews>
  <sheets>
    <sheet name="Multianual " sheetId="21" r:id="rId1"/>
    <sheet name="Base 2da" sheetId="1" state="hidden" r:id="rId2"/>
    <sheet name="Cubo 13 de marzo" sheetId="23" state="hidden" r:id="rId3"/>
    <sheet name="FUENTE DE FINANCIAMIENTO" sheetId="5" r:id="rId4"/>
    <sheet name="CAPITULO" sheetId="7" r:id="rId5"/>
    <sheet name="ADMINISTRATIVA" sheetId="6" r:id="rId6"/>
    <sheet name="OBJETO DEL GASTO" sheetId="8" r:id="rId7"/>
    <sheet name="ECONOMICA" sheetId="9" r:id="rId8"/>
    <sheet name="PROG Y PROY" sheetId="10" r:id="rId9"/>
    <sheet name="APOYOS Y SUB" sheetId="11" r:id="rId10"/>
    <sheet name="FUNCIONAL" sheetId="14" r:id="rId11"/>
    <sheet name="TIPO GASTO" sheetId="15" r:id="rId12"/>
    <sheet name="6000" sheetId="17" r:id="rId13"/>
    <sheet name="DEUDA PÚBLICA" sheetId="18" r:id="rId14"/>
    <sheet name="PROGRAMATICA" sheetId="19" r:id="rId15"/>
    <sheet name="ESTADO DEL PRESU" sheetId="20" r:id="rId16"/>
    <sheet name="LEY DE INGRESOS" sheetId="22" r:id="rId17"/>
  </sheets>
  <definedNames>
    <definedName name="_xlnm._FilterDatabase" localSheetId="1" hidden="1">'Base 2da'!$A$1:$BE$401</definedName>
    <definedName name="_xlnm._FilterDatabase" localSheetId="2" hidden="1">'Cubo 13 de marzo'!$A$1:$AD$384</definedName>
    <definedName name="_xlnm.Print_Area" localSheetId="0">'Multianual '!$B$1:$I$45</definedName>
  </definedNames>
  <calcPr calcId="191029"/>
  <pivotCaches>
    <pivotCache cacheId="0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384" i="23" l="1"/>
  <c r="AK384" i="23"/>
  <c r="AI384" i="23"/>
  <c r="Z384" i="23"/>
  <c r="I384" i="23"/>
  <c r="G384" i="23"/>
  <c r="F384" i="23"/>
  <c r="E384" i="23"/>
  <c r="D384" i="23"/>
  <c r="C384" i="23"/>
  <c r="A384" i="23" s="1"/>
  <c r="AO383" i="23"/>
  <c r="AK383" i="23"/>
  <c r="AI383" i="23"/>
  <c r="Z383" i="23"/>
  <c r="C383" i="23" s="1"/>
  <c r="I383" i="23"/>
  <c r="G383" i="23"/>
  <c r="F383" i="23"/>
  <c r="E383" i="23"/>
  <c r="D383" i="23"/>
  <c r="AO382" i="23"/>
  <c r="AK382" i="23"/>
  <c r="AI382" i="23"/>
  <c r="Z382" i="23"/>
  <c r="C382" i="23" s="1"/>
  <c r="I382" i="23"/>
  <c r="G382" i="23"/>
  <c r="F382" i="23"/>
  <c r="E382" i="23"/>
  <c r="D382" i="23"/>
  <c r="AO381" i="23"/>
  <c r="AK381" i="23"/>
  <c r="AI381" i="23"/>
  <c r="Z381" i="23"/>
  <c r="C381" i="23" s="1"/>
  <c r="I381" i="23"/>
  <c r="G381" i="23"/>
  <c r="F381" i="23"/>
  <c r="E381" i="23"/>
  <c r="D381" i="23"/>
  <c r="AO380" i="23"/>
  <c r="AK380" i="23"/>
  <c r="AI380" i="23"/>
  <c r="Z380" i="23"/>
  <c r="C380" i="23" s="1"/>
  <c r="I380" i="23"/>
  <c r="G380" i="23"/>
  <c r="F380" i="23"/>
  <c r="E380" i="23"/>
  <c r="D380" i="23"/>
  <c r="AO379" i="23"/>
  <c r="AK379" i="23"/>
  <c r="AI379" i="23"/>
  <c r="Z379" i="23"/>
  <c r="C379" i="23" s="1"/>
  <c r="I379" i="23"/>
  <c r="G379" i="23"/>
  <c r="F379" i="23"/>
  <c r="E379" i="23"/>
  <c r="D379" i="23"/>
  <c r="AO378" i="23"/>
  <c r="AK378" i="23"/>
  <c r="AI378" i="23"/>
  <c r="Z378" i="23"/>
  <c r="C378" i="23" s="1"/>
  <c r="I378" i="23"/>
  <c r="G378" i="23"/>
  <c r="F378" i="23"/>
  <c r="E378" i="23"/>
  <c r="D378" i="23"/>
  <c r="AO377" i="23"/>
  <c r="AK377" i="23"/>
  <c r="AI377" i="23"/>
  <c r="Z377" i="23"/>
  <c r="C377" i="23" s="1"/>
  <c r="I377" i="23"/>
  <c r="G377" i="23"/>
  <c r="F377" i="23"/>
  <c r="E377" i="23"/>
  <c r="D377" i="23"/>
  <c r="AO376" i="23"/>
  <c r="AK376" i="23"/>
  <c r="AI376" i="23"/>
  <c r="Z376" i="23"/>
  <c r="C376" i="23" s="1"/>
  <c r="I376" i="23"/>
  <c r="G376" i="23"/>
  <c r="F376" i="23"/>
  <c r="E376" i="23"/>
  <c r="D376" i="23"/>
  <c r="AO375" i="23"/>
  <c r="AK375" i="23"/>
  <c r="AI375" i="23"/>
  <c r="Z375" i="23"/>
  <c r="C375" i="23" s="1"/>
  <c r="I375" i="23"/>
  <c r="G375" i="23"/>
  <c r="F375" i="23"/>
  <c r="E375" i="23"/>
  <c r="D375" i="23"/>
  <c r="AO374" i="23"/>
  <c r="AK374" i="23"/>
  <c r="AI374" i="23"/>
  <c r="Z374" i="23"/>
  <c r="C374" i="23" s="1"/>
  <c r="I374" i="23"/>
  <c r="G374" i="23"/>
  <c r="F374" i="23"/>
  <c r="E374" i="23"/>
  <c r="D374" i="23"/>
  <c r="AO373" i="23"/>
  <c r="AK373" i="23"/>
  <c r="AI373" i="23"/>
  <c r="Z373" i="23"/>
  <c r="C373" i="23" s="1"/>
  <c r="I373" i="23"/>
  <c r="G373" i="23"/>
  <c r="F373" i="23"/>
  <c r="E373" i="23"/>
  <c r="D373" i="23"/>
  <c r="AO372" i="23"/>
  <c r="AK372" i="23"/>
  <c r="AI372" i="23"/>
  <c r="Z372" i="23"/>
  <c r="C372" i="23" s="1"/>
  <c r="I372" i="23"/>
  <c r="G372" i="23"/>
  <c r="F372" i="23"/>
  <c r="E372" i="23"/>
  <c r="D372" i="23"/>
  <c r="AO371" i="23"/>
  <c r="AK371" i="23"/>
  <c r="AI371" i="23"/>
  <c r="Z371" i="23"/>
  <c r="C371" i="23" s="1"/>
  <c r="I371" i="23"/>
  <c r="G371" i="23"/>
  <c r="F371" i="23"/>
  <c r="E371" i="23"/>
  <c r="D371" i="23"/>
  <c r="AO370" i="23"/>
  <c r="AK370" i="23"/>
  <c r="AI370" i="23"/>
  <c r="Z370" i="23"/>
  <c r="C370" i="23" s="1"/>
  <c r="I370" i="23"/>
  <c r="G370" i="23"/>
  <c r="F370" i="23"/>
  <c r="E370" i="23"/>
  <c r="D370" i="23"/>
  <c r="AO369" i="23"/>
  <c r="AK369" i="23"/>
  <c r="AI369" i="23"/>
  <c r="Z369" i="23"/>
  <c r="C369" i="23" s="1"/>
  <c r="I369" i="23"/>
  <c r="G369" i="23"/>
  <c r="F369" i="23"/>
  <c r="E369" i="23"/>
  <c r="D369" i="23"/>
  <c r="AO368" i="23"/>
  <c r="AK368" i="23"/>
  <c r="AI368" i="23"/>
  <c r="Z368" i="23"/>
  <c r="C368" i="23" s="1"/>
  <c r="I368" i="23"/>
  <c r="G368" i="23"/>
  <c r="F368" i="23"/>
  <c r="E368" i="23"/>
  <c r="D368" i="23"/>
  <c r="AO367" i="23"/>
  <c r="AK367" i="23"/>
  <c r="AI367" i="23"/>
  <c r="Z367" i="23"/>
  <c r="C367" i="23" s="1"/>
  <c r="I367" i="23"/>
  <c r="G367" i="23"/>
  <c r="F367" i="23"/>
  <c r="E367" i="23"/>
  <c r="D367" i="23"/>
  <c r="AO366" i="23"/>
  <c r="AK366" i="23"/>
  <c r="AI366" i="23"/>
  <c r="Z366" i="23"/>
  <c r="C366" i="23" s="1"/>
  <c r="I366" i="23"/>
  <c r="G366" i="23"/>
  <c r="F366" i="23"/>
  <c r="E366" i="23"/>
  <c r="D366" i="23"/>
  <c r="AO365" i="23"/>
  <c r="AK365" i="23"/>
  <c r="AI365" i="23"/>
  <c r="Z365" i="23"/>
  <c r="C365" i="23" s="1"/>
  <c r="I365" i="23"/>
  <c r="G365" i="23"/>
  <c r="F365" i="23"/>
  <c r="E365" i="23"/>
  <c r="D365" i="23"/>
  <c r="AO364" i="23"/>
  <c r="AK364" i="23"/>
  <c r="AI364" i="23"/>
  <c r="Z364" i="23"/>
  <c r="C364" i="23" s="1"/>
  <c r="I364" i="23"/>
  <c r="G364" i="23"/>
  <c r="F364" i="23"/>
  <c r="E364" i="23"/>
  <c r="D364" i="23"/>
  <c r="AO363" i="23"/>
  <c r="AK363" i="23"/>
  <c r="AI363" i="23"/>
  <c r="Z363" i="23"/>
  <c r="C363" i="23" s="1"/>
  <c r="I363" i="23"/>
  <c r="G363" i="23"/>
  <c r="F363" i="23"/>
  <c r="E363" i="23"/>
  <c r="D363" i="23"/>
  <c r="AO362" i="23"/>
  <c r="AK362" i="23"/>
  <c r="AI362" i="23"/>
  <c r="Z362" i="23"/>
  <c r="C362" i="23" s="1"/>
  <c r="I362" i="23"/>
  <c r="G362" i="23"/>
  <c r="F362" i="23"/>
  <c r="E362" i="23"/>
  <c r="D362" i="23"/>
  <c r="AO361" i="23"/>
  <c r="AK361" i="23"/>
  <c r="AI361" i="23"/>
  <c r="Z361" i="23"/>
  <c r="C361" i="23" s="1"/>
  <c r="I361" i="23"/>
  <c r="G361" i="23"/>
  <c r="F361" i="23"/>
  <c r="E361" i="23"/>
  <c r="D361" i="23"/>
  <c r="AO360" i="23"/>
  <c r="AK360" i="23"/>
  <c r="AI360" i="23"/>
  <c r="Z360" i="23"/>
  <c r="C360" i="23" s="1"/>
  <c r="I360" i="23"/>
  <c r="G360" i="23"/>
  <c r="F360" i="23"/>
  <c r="E360" i="23"/>
  <c r="D360" i="23"/>
  <c r="AO359" i="23"/>
  <c r="AK359" i="23"/>
  <c r="AI359" i="23"/>
  <c r="Z359" i="23"/>
  <c r="C359" i="23" s="1"/>
  <c r="I359" i="23"/>
  <c r="G359" i="23"/>
  <c r="F359" i="23"/>
  <c r="E359" i="23"/>
  <c r="D359" i="23"/>
  <c r="AO358" i="23"/>
  <c r="AK358" i="23"/>
  <c r="AI358" i="23"/>
  <c r="Z358" i="23"/>
  <c r="C358" i="23" s="1"/>
  <c r="I358" i="23"/>
  <c r="G358" i="23"/>
  <c r="F358" i="23"/>
  <c r="E358" i="23"/>
  <c r="D358" i="23"/>
  <c r="AO357" i="23"/>
  <c r="AK357" i="23"/>
  <c r="AI357" i="23"/>
  <c r="Z357" i="23"/>
  <c r="C357" i="23" s="1"/>
  <c r="I357" i="23"/>
  <c r="G357" i="23"/>
  <c r="F357" i="23"/>
  <c r="E357" i="23"/>
  <c r="D357" i="23"/>
  <c r="AO356" i="23"/>
  <c r="AK356" i="23"/>
  <c r="AI356" i="23"/>
  <c r="Z356" i="23"/>
  <c r="C356" i="23" s="1"/>
  <c r="I356" i="23"/>
  <c r="G356" i="23"/>
  <c r="F356" i="23"/>
  <c r="E356" i="23"/>
  <c r="D356" i="23"/>
  <c r="AO355" i="23"/>
  <c r="AK355" i="23"/>
  <c r="AI355" i="23"/>
  <c r="Z355" i="23"/>
  <c r="C355" i="23" s="1"/>
  <c r="I355" i="23"/>
  <c r="G355" i="23"/>
  <c r="F355" i="23"/>
  <c r="E355" i="23"/>
  <c r="D355" i="23"/>
  <c r="AO354" i="23"/>
  <c r="AK354" i="23"/>
  <c r="AI354" i="23"/>
  <c r="Z354" i="23"/>
  <c r="C354" i="23" s="1"/>
  <c r="I354" i="23"/>
  <c r="G354" i="23"/>
  <c r="F354" i="23"/>
  <c r="E354" i="23"/>
  <c r="D354" i="23"/>
  <c r="AO353" i="23"/>
  <c r="AK353" i="23"/>
  <c r="AI353" i="23"/>
  <c r="Z353" i="23"/>
  <c r="C353" i="23" s="1"/>
  <c r="I353" i="23"/>
  <c r="G353" i="23"/>
  <c r="F353" i="23"/>
  <c r="E353" i="23"/>
  <c r="D353" i="23"/>
  <c r="AO352" i="23"/>
  <c r="AK352" i="23"/>
  <c r="AI352" i="23"/>
  <c r="Z352" i="23"/>
  <c r="C352" i="23" s="1"/>
  <c r="I352" i="23"/>
  <c r="G352" i="23"/>
  <c r="F352" i="23"/>
  <c r="E352" i="23"/>
  <c r="D352" i="23"/>
  <c r="AO351" i="23"/>
  <c r="AK351" i="23"/>
  <c r="AI351" i="23"/>
  <c r="Z351" i="23"/>
  <c r="C351" i="23" s="1"/>
  <c r="I351" i="23"/>
  <c r="G351" i="23"/>
  <c r="F351" i="23"/>
  <c r="E351" i="23"/>
  <c r="D351" i="23"/>
  <c r="AO350" i="23"/>
  <c r="AK350" i="23"/>
  <c r="AI350" i="23"/>
  <c r="Z350" i="23"/>
  <c r="C350" i="23" s="1"/>
  <c r="I350" i="23"/>
  <c r="G350" i="23"/>
  <c r="F350" i="23"/>
  <c r="E350" i="23"/>
  <c r="D350" i="23"/>
  <c r="AO349" i="23"/>
  <c r="AK349" i="23"/>
  <c r="AI349" i="23"/>
  <c r="Z349" i="23"/>
  <c r="C349" i="23" s="1"/>
  <c r="I349" i="23"/>
  <c r="G349" i="23"/>
  <c r="F349" i="23"/>
  <c r="E349" i="23"/>
  <c r="D349" i="23"/>
  <c r="AO348" i="23"/>
  <c r="AK348" i="23"/>
  <c r="AI348" i="23"/>
  <c r="Z348" i="23"/>
  <c r="C348" i="23" s="1"/>
  <c r="I348" i="23"/>
  <c r="G348" i="23"/>
  <c r="F348" i="23"/>
  <c r="E348" i="23"/>
  <c r="D348" i="23"/>
  <c r="AO347" i="23"/>
  <c r="AK347" i="23"/>
  <c r="AI347" i="23"/>
  <c r="Z347" i="23"/>
  <c r="C347" i="23" s="1"/>
  <c r="I347" i="23"/>
  <c r="G347" i="23"/>
  <c r="F347" i="23"/>
  <c r="E347" i="23"/>
  <c r="D347" i="23"/>
  <c r="AO346" i="23"/>
  <c r="AK346" i="23"/>
  <c r="AI346" i="23"/>
  <c r="Z346" i="23"/>
  <c r="C346" i="23" s="1"/>
  <c r="I346" i="23"/>
  <c r="G346" i="23"/>
  <c r="F346" i="23"/>
  <c r="E346" i="23"/>
  <c r="D346" i="23"/>
  <c r="AO345" i="23"/>
  <c r="AK345" i="23"/>
  <c r="AI345" i="23"/>
  <c r="Z345" i="23"/>
  <c r="C345" i="23" s="1"/>
  <c r="I345" i="23"/>
  <c r="G345" i="23"/>
  <c r="F345" i="23"/>
  <c r="E345" i="23"/>
  <c r="D345" i="23"/>
  <c r="AO344" i="23"/>
  <c r="AK344" i="23"/>
  <c r="AI344" i="23"/>
  <c r="Z344" i="23"/>
  <c r="C344" i="23" s="1"/>
  <c r="I344" i="23"/>
  <c r="G344" i="23"/>
  <c r="F344" i="23"/>
  <c r="E344" i="23"/>
  <c r="D344" i="23"/>
  <c r="AO343" i="23"/>
  <c r="AK343" i="23"/>
  <c r="AI343" i="23"/>
  <c r="Z343" i="23"/>
  <c r="C343" i="23" s="1"/>
  <c r="I343" i="23"/>
  <c r="G343" i="23"/>
  <c r="F343" i="23"/>
  <c r="E343" i="23"/>
  <c r="D343" i="23"/>
  <c r="AO342" i="23"/>
  <c r="AK342" i="23"/>
  <c r="AI342" i="23"/>
  <c r="Z342" i="23"/>
  <c r="C342" i="23" s="1"/>
  <c r="I342" i="23"/>
  <c r="G342" i="23"/>
  <c r="F342" i="23"/>
  <c r="E342" i="23"/>
  <c r="D342" i="23"/>
  <c r="AO341" i="23"/>
  <c r="AK341" i="23"/>
  <c r="AI341" i="23"/>
  <c r="Z341" i="23"/>
  <c r="C341" i="23" s="1"/>
  <c r="I341" i="23"/>
  <c r="G341" i="23"/>
  <c r="F341" i="23"/>
  <c r="E341" i="23"/>
  <c r="D341" i="23"/>
  <c r="AO340" i="23"/>
  <c r="AK340" i="23"/>
  <c r="AI340" i="23"/>
  <c r="Z340" i="23"/>
  <c r="C340" i="23" s="1"/>
  <c r="I340" i="23"/>
  <c r="G340" i="23"/>
  <c r="F340" i="23"/>
  <c r="E340" i="23"/>
  <c r="D340" i="23"/>
  <c r="AO339" i="23"/>
  <c r="AK339" i="23"/>
  <c r="AI339" i="23"/>
  <c r="Z339" i="23"/>
  <c r="C339" i="23" s="1"/>
  <c r="I339" i="23"/>
  <c r="G339" i="23"/>
  <c r="F339" i="23"/>
  <c r="E339" i="23"/>
  <c r="D339" i="23"/>
  <c r="AO338" i="23"/>
  <c r="AK338" i="23"/>
  <c r="AI338" i="23"/>
  <c r="Z338" i="23"/>
  <c r="C338" i="23" s="1"/>
  <c r="I338" i="23"/>
  <c r="G338" i="23"/>
  <c r="F338" i="23"/>
  <c r="E338" i="23"/>
  <c r="D338" i="23"/>
  <c r="AO337" i="23"/>
  <c r="AK337" i="23"/>
  <c r="AI337" i="23"/>
  <c r="Z337" i="23"/>
  <c r="C337" i="23" s="1"/>
  <c r="I337" i="23"/>
  <c r="G337" i="23"/>
  <c r="F337" i="23"/>
  <c r="E337" i="23"/>
  <c r="D337" i="23"/>
  <c r="AO336" i="23"/>
  <c r="AK336" i="23"/>
  <c r="AI336" i="23"/>
  <c r="Z336" i="23"/>
  <c r="C336" i="23" s="1"/>
  <c r="I336" i="23"/>
  <c r="G336" i="23"/>
  <c r="F336" i="23"/>
  <c r="E336" i="23"/>
  <c r="D336" i="23"/>
  <c r="AO335" i="23"/>
  <c r="AK335" i="23"/>
  <c r="AI335" i="23"/>
  <c r="Z335" i="23"/>
  <c r="C335" i="23" s="1"/>
  <c r="I335" i="23"/>
  <c r="G335" i="23"/>
  <c r="F335" i="23"/>
  <c r="E335" i="23"/>
  <c r="D335" i="23"/>
  <c r="AO334" i="23"/>
  <c r="AK334" i="23"/>
  <c r="AI334" i="23"/>
  <c r="Z334" i="23"/>
  <c r="C334" i="23" s="1"/>
  <c r="I334" i="23"/>
  <c r="G334" i="23"/>
  <c r="F334" i="23"/>
  <c r="E334" i="23"/>
  <c r="D334" i="23"/>
  <c r="AO333" i="23"/>
  <c r="AK333" i="23"/>
  <c r="AI333" i="23"/>
  <c r="Z333" i="23"/>
  <c r="C333" i="23" s="1"/>
  <c r="I333" i="23"/>
  <c r="G333" i="23"/>
  <c r="F333" i="23"/>
  <c r="E333" i="23"/>
  <c r="D333" i="23"/>
  <c r="AO332" i="23"/>
  <c r="AK332" i="23"/>
  <c r="AI332" i="23"/>
  <c r="Z332" i="23"/>
  <c r="C332" i="23" s="1"/>
  <c r="I332" i="23"/>
  <c r="G332" i="23"/>
  <c r="F332" i="23"/>
  <c r="E332" i="23"/>
  <c r="D332" i="23"/>
  <c r="AO331" i="23"/>
  <c r="AK331" i="23"/>
  <c r="AI331" i="23"/>
  <c r="Z331" i="23"/>
  <c r="C331" i="23" s="1"/>
  <c r="I331" i="23"/>
  <c r="G331" i="23"/>
  <c r="F331" i="23"/>
  <c r="E331" i="23"/>
  <c r="D331" i="23"/>
  <c r="AO330" i="23"/>
  <c r="AK330" i="23"/>
  <c r="AI330" i="23"/>
  <c r="Z330" i="23"/>
  <c r="C330" i="23" s="1"/>
  <c r="I330" i="23"/>
  <c r="G330" i="23"/>
  <c r="F330" i="23"/>
  <c r="E330" i="23"/>
  <c r="D330" i="23"/>
  <c r="AO329" i="23"/>
  <c r="AK329" i="23"/>
  <c r="AI329" i="23"/>
  <c r="Z329" i="23"/>
  <c r="C329" i="23" s="1"/>
  <c r="I329" i="23"/>
  <c r="G329" i="23"/>
  <c r="F329" i="23"/>
  <c r="E329" i="23"/>
  <c r="D329" i="23"/>
  <c r="AO328" i="23"/>
  <c r="AK328" i="23"/>
  <c r="AI328" i="23"/>
  <c r="Z328" i="23"/>
  <c r="I328" i="23"/>
  <c r="G328" i="23"/>
  <c r="F328" i="23"/>
  <c r="E328" i="23"/>
  <c r="D328" i="23"/>
  <c r="C328" i="23"/>
  <c r="AO327" i="23"/>
  <c r="AK327" i="23"/>
  <c r="AI327" i="23"/>
  <c r="Z327" i="23"/>
  <c r="C327" i="23" s="1"/>
  <c r="I327" i="23"/>
  <c r="G327" i="23"/>
  <c r="F327" i="23"/>
  <c r="E327" i="23"/>
  <c r="D327" i="23"/>
  <c r="AO326" i="23"/>
  <c r="AK326" i="23"/>
  <c r="AI326" i="23"/>
  <c r="Z326" i="23"/>
  <c r="C326" i="23" s="1"/>
  <c r="I326" i="23"/>
  <c r="G326" i="23"/>
  <c r="F326" i="23"/>
  <c r="E326" i="23"/>
  <c r="D326" i="23"/>
  <c r="AO325" i="23"/>
  <c r="AK325" i="23"/>
  <c r="AI325" i="23"/>
  <c r="Z325" i="23"/>
  <c r="C325" i="23" s="1"/>
  <c r="I325" i="23"/>
  <c r="G325" i="23"/>
  <c r="F325" i="23"/>
  <c r="E325" i="23"/>
  <c r="D325" i="23"/>
  <c r="AO324" i="23"/>
  <c r="AK324" i="23"/>
  <c r="AI324" i="23"/>
  <c r="Z324" i="23"/>
  <c r="C324" i="23" s="1"/>
  <c r="I324" i="23"/>
  <c r="G324" i="23"/>
  <c r="F324" i="23"/>
  <c r="E324" i="23"/>
  <c r="D324" i="23"/>
  <c r="AO323" i="23"/>
  <c r="AK323" i="23"/>
  <c r="AI323" i="23"/>
  <c r="Z323" i="23"/>
  <c r="C323" i="23" s="1"/>
  <c r="I323" i="23"/>
  <c r="G323" i="23"/>
  <c r="F323" i="23"/>
  <c r="E323" i="23"/>
  <c r="D323" i="23"/>
  <c r="AO322" i="23"/>
  <c r="AK322" i="23"/>
  <c r="AI322" i="23"/>
  <c r="Z322" i="23"/>
  <c r="C322" i="23" s="1"/>
  <c r="I322" i="23"/>
  <c r="G322" i="23"/>
  <c r="F322" i="23"/>
  <c r="E322" i="23"/>
  <c r="D322" i="23"/>
  <c r="AO321" i="23"/>
  <c r="AK321" i="23"/>
  <c r="AI321" i="23"/>
  <c r="Z321" i="23"/>
  <c r="C321" i="23" s="1"/>
  <c r="I321" i="23"/>
  <c r="G321" i="23"/>
  <c r="F321" i="23"/>
  <c r="E321" i="23"/>
  <c r="D321" i="23"/>
  <c r="AO320" i="23"/>
  <c r="AK320" i="23"/>
  <c r="AI320" i="23"/>
  <c r="Z320" i="23"/>
  <c r="C320" i="23" s="1"/>
  <c r="I320" i="23"/>
  <c r="G320" i="23"/>
  <c r="F320" i="23"/>
  <c r="E320" i="23"/>
  <c r="D320" i="23"/>
  <c r="AO319" i="23"/>
  <c r="AK319" i="23"/>
  <c r="AI319" i="23"/>
  <c r="Z319" i="23"/>
  <c r="C319" i="23" s="1"/>
  <c r="I319" i="23"/>
  <c r="G319" i="23"/>
  <c r="F319" i="23"/>
  <c r="E319" i="23"/>
  <c r="D319" i="23"/>
  <c r="AO318" i="23"/>
  <c r="AK318" i="23"/>
  <c r="AI318" i="23"/>
  <c r="Z318" i="23"/>
  <c r="C318" i="23" s="1"/>
  <c r="I318" i="23"/>
  <c r="G318" i="23"/>
  <c r="F318" i="23"/>
  <c r="E318" i="23"/>
  <c r="D318" i="23"/>
  <c r="AO317" i="23"/>
  <c r="AK317" i="23"/>
  <c r="AI317" i="23"/>
  <c r="Z317" i="23"/>
  <c r="C317" i="23" s="1"/>
  <c r="I317" i="23"/>
  <c r="G317" i="23"/>
  <c r="F317" i="23"/>
  <c r="E317" i="23"/>
  <c r="D317" i="23"/>
  <c r="AO316" i="23"/>
  <c r="AK316" i="23"/>
  <c r="AI316" i="23"/>
  <c r="Z316" i="23"/>
  <c r="C316" i="23" s="1"/>
  <c r="I316" i="23"/>
  <c r="G316" i="23"/>
  <c r="F316" i="23"/>
  <c r="E316" i="23"/>
  <c r="D316" i="23"/>
  <c r="AO315" i="23"/>
  <c r="AK315" i="23"/>
  <c r="AI315" i="23"/>
  <c r="Z315" i="23"/>
  <c r="C315" i="23" s="1"/>
  <c r="I315" i="23"/>
  <c r="G315" i="23"/>
  <c r="F315" i="23"/>
  <c r="E315" i="23"/>
  <c r="D315" i="23"/>
  <c r="AO314" i="23"/>
  <c r="AK314" i="23"/>
  <c r="AI314" i="23"/>
  <c r="Z314" i="23"/>
  <c r="C314" i="23" s="1"/>
  <c r="I314" i="23"/>
  <c r="G314" i="23"/>
  <c r="F314" i="23"/>
  <c r="E314" i="23"/>
  <c r="D314" i="23"/>
  <c r="AO313" i="23"/>
  <c r="AK313" i="23"/>
  <c r="AI313" i="23"/>
  <c r="Z313" i="23"/>
  <c r="C313" i="23" s="1"/>
  <c r="I313" i="23"/>
  <c r="G313" i="23"/>
  <c r="F313" i="23"/>
  <c r="E313" i="23"/>
  <c r="D313" i="23"/>
  <c r="AO312" i="23"/>
  <c r="AK312" i="23"/>
  <c r="AI312" i="23"/>
  <c r="Z312" i="23"/>
  <c r="C312" i="23" s="1"/>
  <c r="I312" i="23"/>
  <c r="G312" i="23"/>
  <c r="F312" i="23"/>
  <c r="E312" i="23"/>
  <c r="D312" i="23"/>
  <c r="AO311" i="23"/>
  <c r="AK311" i="23"/>
  <c r="AI311" i="23"/>
  <c r="Z311" i="23"/>
  <c r="C311" i="23" s="1"/>
  <c r="I311" i="23"/>
  <c r="G311" i="23"/>
  <c r="F311" i="23"/>
  <c r="E311" i="23"/>
  <c r="D311" i="23"/>
  <c r="AO310" i="23"/>
  <c r="AK310" i="23"/>
  <c r="AI310" i="23"/>
  <c r="Z310" i="23"/>
  <c r="C310" i="23" s="1"/>
  <c r="I310" i="23"/>
  <c r="G310" i="23"/>
  <c r="F310" i="23"/>
  <c r="E310" i="23"/>
  <c r="D310" i="23"/>
  <c r="AO309" i="23"/>
  <c r="AK309" i="23"/>
  <c r="AI309" i="23"/>
  <c r="Z309" i="23"/>
  <c r="C309" i="23" s="1"/>
  <c r="I309" i="23"/>
  <c r="G309" i="23"/>
  <c r="F309" i="23"/>
  <c r="E309" i="23"/>
  <c r="D309" i="23"/>
  <c r="AO308" i="23"/>
  <c r="AK308" i="23"/>
  <c r="AI308" i="23"/>
  <c r="Z308" i="23"/>
  <c r="C308" i="23" s="1"/>
  <c r="I308" i="23"/>
  <c r="G308" i="23"/>
  <c r="F308" i="23"/>
  <c r="E308" i="23"/>
  <c r="D308" i="23"/>
  <c r="AO307" i="23"/>
  <c r="AK307" i="23"/>
  <c r="AI307" i="23"/>
  <c r="Z307" i="23"/>
  <c r="C307" i="23" s="1"/>
  <c r="I307" i="23"/>
  <c r="G307" i="23"/>
  <c r="F307" i="23"/>
  <c r="E307" i="23"/>
  <c r="D307" i="23"/>
  <c r="AO306" i="23"/>
  <c r="AK306" i="23"/>
  <c r="AI306" i="23"/>
  <c r="Z306" i="23"/>
  <c r="C306" i="23" s="1"/>
  <c r="I306" i="23"/>
  <c r="G306" i="23"/>
  <c r="F306" i="23"/>
  <c r="E306" i="23"/>
  <c r="D306" i="23"/>
  <c r="AO305" i="23"/>
  <c r="AK305" i="23"/>
  <c r="AI305" i="23"/>
  <c r="Z305" i="23"/>
  <c r="C305" i="23" s="1"/>
  <c r="I305" i="23"/>
  <c r="G305" i="23"/>
  <c r="F305" i="23"/>
  <c r="E305" i="23"/>
  <c r="D305" i="23"/>
  <c r="AO304" i="23"/>
  <c r="AK304" i="23"/>
  <c r="AI304" i="23"/>
  <c r="Z304" i="23"/>
  <c r="C304" i="23" s="1"/>
  <c r="I304" i="23"/>
  <c r="G304" i="23"/>
  <c r="F304" i="23"/>
  <c r="E304" i="23"/>
  <c r="D304" i="23"/>
  <c r="AO303" i="23"/>
  <c r="AK303" i="23"/>
  <c r="AI303" i="23"/>
  <c r="Z303" i="23"/>
  <c r="C303" i="23" s="1"/>
  <c r="I303" i="23"/>
  <c r="G303" i="23"/>
  <c r="F303" i="23"/>
  <c r="E303" i="23"/>
  <c r="D303" i="23"/>
  <c r="AO302" i="23"/>
  <c r="AK302" i="23"/>
  <c r="AI302" i="23"/>
  <c r="Z302" i="23"/>
  <c r="C302" i="23" s="1"/>
  <c r="I302" i="23"/>
  <c r="G302" i="23"/>
  <c r="F302" i="23"/>
  <c r="E302" i="23"/>
  <c r="D302" i="23"/>
  <c r="AO301" i="23"/>
  <c r="AK301" i="23"/>
  <c r="AI301" i="23"/>
  <c r="Z301" i="23"/>
  <c r="C301" i="23" s="1"/>
  <c r="I301" i="23"/>
  <c r="G301" i="23"/>
  <c r="F301" i="23"/>
  <c r="E301" i="23"/>
  <c r="D301" i="23"/>
  <c r="AO300" i="23"/>
  <c r="AK300" i="23"/>
  <c r="AI300" i="23"/>
  <c r="Z300" i="23"/>
  <c r="C300" i="23" s="1"/>
  <c r="I300" i="23"/>
  <c r="G300" i="23"/>
  <c r="F300" i="23"/>
  <c r="E300" i="23"/>
  <c r="D300" i="23"/>
  <c r="AO299" i="23"/>
  <c r="AK299" i="23"/>
  <c r="AI299" i="23"/>
  <c r="Z299" i="23"/>
  <c r="C299" i="23" s="1"/>
  <c r="I299" i="23"/>
  <c r="G299" i="23"/>
  <c r="F299" i="23"/>
  <c r="E299" i="23"/>
  <c r="D299" i="23"/>
  <c r="AO298" i="23"/>
  <c r="AK298" i="23"/>
  <c r="AI298" i="23"/>
  <c r="Z298" i="23"/>
  <c r="C298" i="23" s="1"/>
  <c r="I298" i="23"/>
  <c r="G298" i="23"/>
  <c r="F298" i="23"/>
  <c r="E298" i="23"/>
  <c r="D298" i="23"/>
  <c r="AO297" i="23"/>
  <c r="AK297" i="23"/>
  <c r="AI297" i="23"/>
  <c r="Z297" i="23"/>
  <c r="C297" i="23" s="1"/>
  <c r="I297" i="23"/>
  <c r="G297" i="23"/>
  <c r="F297" i="23"/>
  <c r="E297" i="23"/>
  <c r="D297" i="23"/>
  <c r="AO296" i="23"/>
  <c r="AK296" i="23"/>
  <c r="AI296" i="23"/>
  <c r="Z296" i="23"/>
  <c r="C296" i="23" s="1"/>
  <c r="I296" i="23"/>
  <c r="G296" i="23"/>
  <c r="F296" i="23"/>
  <c r="E296" i="23"/>
  <c r="D296" i="23"/>
  <c r="AO295" i="23"/>
  <c r="AK295" i="23"/>
  <c r="AI295" i="23"/>
  <c r="Z295" i="23"/>
  <c r="C295" i="23" s="1"/>
  <c r="I295" i="23"/>
  <c r="G295" i="23"/>
  <c r="F295" i="23"/>
  <c r="E295" i="23"/>
  <c r="D295" i="23"/>
  <c r="AO294" i="23"/>
  <c r="AK294" i="23"/>
  <c r="AI294" i="23"/>
  <c r="Z294" i="23"/>
  <c r="C294" i="23" s="1"/>
  <c r="I294" i="23"/>
  <c r="G294" i="23"/>
  <c r="F294" i="23"/>
  <c r="E294" i="23"/>
  <c r="D294" i="23"/>
  <c r="AO293" i="23"/>
  <c r="AK293" i="23"/>
  <c r="AI293" i="23"/>
  <c r="Z293" i="23"/>
  <c r="C293" i="23" s="1"/>
  <c r="I293" i="23"/>
  <c r="G293" i="23"/>
  <c r="F293" i="23"/>
  <c r="E293" i="23"/>
  <c r="D293" i="23"/>
  <c r="AO292" i="23"/>
  <c r="AK292" i="23"/>
  <c r="AI292" i="23"/>
  <c r="Z292" i="23"/>
  <c r="C292" i="23" s="1"/>
  <c r="I292" i="23"/>
  <c r="G292" i="23"/>
  <c r="F292" i="23"/>
  <c r="E292" i="23"/>
  <c r="D292" i="23"/>
  <c r="AO291" i="23"/>
  <c r="AK291" i="23"/>
  <c r="AI291" i="23"/>
  <c r="Z291" i="23"/>
  <c r="C291" i="23" s="1"/>
  <c r="I291" i="23"/>
  <c r="G291" i="23"/>
  <c r="F291" i="23"/>
  <c r="E291" i="23"/>
  <c r="D291" i="23"/>
  <c r="AO290" i="23"/>
  <c r="AK290" i="23"/>
  <c r="AI290" i="23"/>
  <c r="Z290" i="23"/>
  <c r="C290" i="23" s="1"/>
  <c r="I290" i="23"/>
  <c r="G290" i="23"/>
  <c r="F290" i="23"/>
  <c r="E290" i="23"/>
  <c r="D290" i="23"/>
  <c r="AO289" i="23"/>
  <c r="AK289" i="23"/>
  <c r="AI289" i="23"/>
  <c r="Z289" i="23"/>
  <c r="C289" i="23" s="1"/>
  <c r="I289" i="23"/>
  <c r="G289" i="23"/>
  <c r="F289" i="23"/>
  <c r="E289" i="23"/>
  <c r="D289" i="23"/>
  <c r="AO288" i="23"/>
  <c r="AK288" i="23"/>
  <c r="AI288" i="23"/>
  <c r="Z288" i="23"/>
  <c r="C288" i="23" s="1"/>
  <c r="I288" i="23"/>
  <c r="G288" i="23"/>
  <c r="F288" i="23"/>
  <c r="E288" i="23"/>
  <c r="D288" i="23"/>
  <c r="AO287" i="23"/>
  <c r="AK287" i="23"/>
  <c r="AI287" i="23"/>
  <c r="Z287" i="23"/>
  <c r="C287" i="23" s="1"/>
  <c r="I287" i="23"/>
  <c r="G287" i="23"/>
  <c r="F287" i="23"/>
  <c r="E287" i="23"/>
  <c r="D287" i="23"/>
  <c r="AO286" i="23"/>
  <c r="AK286" i="23"/>
  <c r="AI286" i="23"/>
  <c r="Z286" i="23"/>
  <c r="C286" i="23" s="1"/>
  <c r="I286" i="23"/>
  <c r="G286" i="23"/>
  <c r="F286" i="23"/>
  <c r="E286" i="23"/>
  <c r="D286" i="23"/>
  <c r="AO285" i="23"/>
  <c r="AK285" i="23"/>
  <c r="AI285" i="23"/>
  <c r="Z285" i="23"/>
  <c r="C285" i="23" s="1"/>
  <c r="I285" i="23"/>
  <c r="G285" i="23"/>
  <c r="F285" i="23"/>
  <c r="E285" i="23"/>
  <c r="D285" i="23"/>
  <c r="AO284" i="23"/>
  <c r="AK284" i="23"/>
  <c r="AI284" i="23"/>
  <c r="Z284" i="23"/>
  <c r="C284" i="23" s="1"/>
  <c r="I284" i="23"/>
  <c r="G284" i="23"/>
  <c r="F284" i="23"/>
  <c r="E284" i="23"/>
  <c r="D284" i="23"/>
  <c r="AO283" i="23"/>
  <c r="AK283" i="23"/>
  <c r="AI283" i="23"/>
  <c r="Z283" i="23"/>
  <c r="C283" i="23" s="1"/>
  <c r="I283" i="23"/>
  <c r="G283" i="23"/>
  <c r="F283" i="23"/>
  <c r="E283" i="23"/>
  <c r="D283" i="23"/>
  <c r="AO282" i="23"/>
  <c r="AK282" i="23"/>
  <c r="AI282" i="23"/>
  <c r="Z282" i="23"/>
  <c r="C282" i="23" s="1"/>
  <c r="I282" i="23"/>
  <c r="G282" i="23"/>
  <c r="F282" i="23"/>
  <c r="E282" i="23"/>
  <c r="D282" i="23"/>
  <c r="AO281" i="23"/>
  <c r="AK281" i="23"/>
  <c r="AI281" i="23"/>
  <c r="Z281" i="23"/>
  <c r="C281" i="23" s="1"/>
  <c r="I281" i="23"/>
  <c r="G281" i="23"/>
  <c r="F281" i="23"/>
  <c r="E281" i="23"/>
  <c r="D281" i="23"/>
  <c r="AO280" i="23"/>
  <c r="AK280" i="23"/>
  <c r="AI280" i="23"/>
  <c r="Z280" i="23"/>
  <c r="C280" i="23" s="1"/>
  <c r="I280" i="23"/>
  <c r="G280" i="23"/>
  <c r="F280" i="23"/>
  <c r="E280" i="23"/>
  <c r="D280" i="23"/>
  <c r="AO279" i="23"/>
  <c r="AK279" i="23"/>
  <c r="AI279" i="23"/>
  <c r="Z279" i="23"/>
  <c r="C279" i="23" s="1"/>
  <c r="I279" i="23"/>
  <c r="G279" i="23"/>
  <c r="F279" i="23"/>
  <c r="E279" i="23"/>
  <c r="D279" i="23"/>
  <c r="AO278" i="23"/>
  <c r="AK278" i="23"/>
  <c r="AI278" i="23"/>
  <c r="Z278" i="23"/>
  <c r="C278" i="23" s="1"/>
  <c r="I278" i="23"/>
  <c r="G278" i="23"/>
  <c r="F278" i="23"/>
  <c r="E278" i="23"/>
  <c r="D278" i="23"/>
  <c r="AO277" i="23"/>
  <c r="AK277" i="23"/>
  <c r="AI277" i="23"/>
  <c r="Z277" i="23"/>
  <c r="C277" i="23" s="1"/>
  <c r="I277" i="23"/>
  <c r="G277" i="23"/>
  <c r="F277" i="23"/>
  <c r="E277" i="23"/>
  <c r="D277" i="23"/>
  <c r="AO276" i="23"/>
  <c r="AK276" i="23"/>
  <c r="AI276" i="23"/>
  <c r="Z276" i="23"/>
  <c r="C276" i="23" s="1"/>
  <c r="I276" i="23"/>
  <c r="G276" i="23"/>
  <c r="F276" i="23"/>
  <c r="E276" i="23"/>
  <c r="D276" i="23"/>
  <c r="AO275" i="23"/>
  <c r="AK275" i="23"/>
  <c r="AI275" i="23"/>
  <c r="Z275" i="23"/>
  <c r="C275" i="23" s="1"/>
  <c r="I275" i="23"/>
  <c r="G275" i="23"/>
  <c r="F275" i="23"/>
  <c r="E275" i="23"/>
  <c r="D275" i="23"/>
  <c r="AO274" i="23"/>
  <c r="AK274" i="23"/>
  <c r="AI274" i="23"/>
  <c r="Z274" i="23"/>
  <c r="C274" i="23" s="1"/>
  <c r="I274" i="23"/>
  <c r="G274" i="23"/>
  <c r="F274" i="23"/>
  <c r="E274" i="23"/>
  <c r="D274" i="23"/>
  <c r="AO273" i="23"/>
  <c r="AK273" i="23"/>
  <c r="AI273" i="23"/>
  <c r="Z273" i="23"/>
  <c r="C273" i="23" s="1"/>
  <c r="I273" i="23"/>
  <c r="G273" i="23"/>
  <c r="F273" i="23"/>
  <c r="E273" i="23"/>
  <c r="D273" i="23"/>
  <c r="AO272" i="23"/>
  <c r="AK272" i="23"/>
  <c r="AI272" i="23"/>
  <c r="Z272" i="23"/>
  <c r="C272" i="23" s="1"/>
  <c r="I272" i="23"/>
  <c r="G272" i="23"/>
  <c r="F272" i="23"/>
  <c r="E272" i="23"/>
  <c r="D272" i="23"/>
  <c r="AO271" i="23"/>
  <c r="AK271" i="23"/>
  <c r="AI271" i="23"/>
  <c r="Z271" i="23"/>
  <c r="C271" i="23" s="1"/>
  <c r="I271" i="23"/>
  <c r="G271" i="23"/>
  <c r="F271" i="23"/>
  <c r="E271" i="23"/>
  <c r="D271" i="23"/>
  <c r="AO270" i="23"/>
  <c r="AK270" i="23"/>
  <c r="AI270" i="23"/>
  <c r="Z270" i="23"/>
  <c r="C270" i="23" s="1"/>
  <c r="I270" i="23"/>
  <c r="G270" i="23"/>
  <c r="F270" i="23"/>
  <c r="E270" i="23"/>
  <c r="D270" i="23"/>
  <c r="AO269" i="23"/>
  <c r="AK269" i="23"/>
  <c r="AI269" i="23"/>
  <c r="Z269" i="23"/>
  <c r="C269" i="23" s="1"/>
  <c r="I269" i="23"/>
  <c r="G269" i="23"/>
  <c r="F269" i="23"/>
  <c r="E269" i="23"/>
  <c r="D269" i="23"/>
  <c r="AO268" i="23"/>
  <c r="AK268" i="23"/>
  <c r="AI268" i="23"/>
  <c r="Z268" i="23"/>
  <c r="C268" i="23" s="1"/>
  <c r="I268" i="23"/>
  <c r="G268" i="23"/>
  <c r="F268" i="23"/>
  <c r="E268" i="23"/>
  <c r="D268" i="23"/>
  <c r="AO267" i="23"/>
  <c r="AK267" i="23"/>
  <c r="AI267" i="23"/>
  <c r="Z267" i="23"/>
  <c r="C267" i="23" s="1"/>
  <c r="I267" i="23"/>
  <c r="G267" i="23"/>
  <c r="F267" i="23"/>
  <c r="E267" i="23"/>
  <c r="D267" i="23"/>
  <c r="AO266" i="23"/>
  <c r="AK266" i="23"/>
  <c r="AI266" i="23"/>
  <c r="Z266" i="23"/>
  <c r="C266" i="23" s="1"/>
  <c r="I266" i="23"/>
  <c r="G266" i="23"/>
  <c r="F266" i="23"/>
  <c r="E266" i="23"/>
  <c r="D266" i="23"/>
  <c r="AO265" i="23"/>
  <c r="AK265" i="23"/>
  <c r="AI265" i="23"/>
  <c r="Z265" i="23"/>
  <c r="C265" i="23" s="1"/>
  <c r="I265" i="23"/>
  <c r="G265" i="23"/>
  <c r="F265" i="23"/>
  <c r="E265" i="23"/>
  <c r="D265" i="23"/>
  <c r="AO264" i="23"/>
  <c r="AK264" i="23"/>
  <c r="AI264" i="23"/>
  <c r="Z264" i="23"/>
  <c r="C264" i="23" s="1"/>
  <c r="I264" i="23"/>
  <c r="G264" i="23"/>
  <c r="F264" i="23"/>
  <c r="E264" i="23"/>
  <c r="D264" i="23"/>
  <c r="AO263" i="23"/>
  <c r="AK263" i="23"/>
  <c r="AI263" i="23"/>
  <c r="Z263" i="23"/>
  <c r="C263" i="23" s="1"/>
  <c r="I263" i="23"/>
  <c r="G263" i="23"/>
  <c r="F263" i="23"/>
  <c r="E263" i="23"/>
  <c r="D263" i="23"/>
  <c r="AO262" i="23"/>
  <c r="AK262" i="23"/>
  <c r="AI262" i="23"/>
  <c r="Z262" i="23"/>
  <c r="C262" i="23" s="1"/>
  <c r="I262" i="23"/>
  <c r="G262" i="23"/>
  <c r="F262" i="23"/>
  <c r="E262" i="23"/>
  <c r="D262" i="23"/>
  <c r="AO261" i="23"/>
  <c r="AK261" i="23"/>
  <c r="AI261" i="23"/>
  <c r="Z261" i="23"/>
  <c r="C261" i="23" s="1"/>
  <c r="I261" i="23"/>
  <c r="G261" i="23"/>
  <c r="F261" i="23"/>
  <c r="E261" i="23"/>
  <c r="D261" i="23"/>
  <c r="AO260" i="23"/>
  <c r="AK260" i="23"/>
  <c r="AI260" i="23"/>
  <c r="Z260" i="23"/>
  <c r="C260" i="23" s="1"/>
  <c r="I260" i="23"/>
  <c r="G260" i="23"/>
  <c r="F260" i="23"/>
  <c r="E260" i="23"/>
  <c r="D260" i="23"/>
  <c r="AO259" i="23"/>
  <c r="AK259" i="23"/>
  <c r="AI259" i="23"/>
  <c r="Z259" i="23"/>
  <c r="C259" i="23" s="1"/>
  <c r="I259" i="23"/>
  <c r="G259" i="23"/>
  <c r="F259" i="23"/>
  <c r="E259" i="23"/>
  <c r="D259" i="23"/>
  <c r="AO258" i="23"/>
  <c r="AK258" i="23"/>
  <c r="AI258" i="23"/>
  <c r="Z258" i="23"/>
  <c r="C258" i="23" s="1"/>
  <c r="I258" i="23"/>
  <c r="G258" i="23"/>
  <c r="F258" i="23"/>
  <c r="E258" i="23"/>
  <c r="D258" i="23"/>
  <c r="AO257" i="23"/>
  <c r="AK257" i="23"/>
  <c r="AI257" i="23"/>
  <c r="Z257" i="23"/>
  <c r="C257" i="23" s="1"/>
  <c r="I257" i="23"/>
  <c r="G257" i="23"/>
  <c r="F257" i="23"/>
  <c r="E257" i="23"/>
  <c r="D257" i="23"/>
  <c r="AO256" i="23"/>
  <c r="AK256" i="23"/>
  <c r="AI256" i="23"/>
  <c r="Z256" i="23"/>
  <c r="C256" i="23" s="1"/>
  <c r="I256" i="23"/>
  <c r="G256" i="23"/>
  <c r="F256" i="23"/>
  <c r="E256" i="23"/>
  <c r="D256" i="23"/>
  <c r="AO255" i="23"/>
  <c r="AK255" i="23"/>
  <c r="AI255" i="23"/>
  <c r="Z255" i="23"/>
  <c r="C255" i="23" s="1"/>
  <c r="I255" i="23"/>
  <c r="G255" i="23"/>
  <c r="F255" i="23"/>
  <c r="E255" i="23"/>
  <c r="D255" i="23"/>
  <c r="AO254" i="23"/>
  <c r="AK254" i="23"/>
  <c r="AI254" i="23"/>
  <c r="Z254" i="23"/>
  <c r="C254" i="23" s="1"/>
  <c r="I254" i="23"/>
  <c r="G254" i="23"/>
  <c r="F254" i="23"/>
  <c r="E254" i="23"/>
  <c r="D254" i="23"/>
  <c r="AO253" i="23"/>
  <c r="AK253" i="23"/>
  <c r="AI253" i="23"/>
  <c r="Z253" i="23"/>
  <c r="C253" i="23" s="1"/>
  <c r="I253" i="23"/>
  <c r="G253" i="23"/>
  <c r="F253" i="23"/>
  <c r="E253" i="23"/>
  <c r="D253" i="23"/>
  <c r="AO252" i="23"/>
  <c r="AK252" i="23"/>
  <c r="AI252" i="23"/>
  <c r="Z252" i="23"/>
  <c r="C252" i="23" s="1"/>
  <c r="I252" i="23"/>
  <c r="G252" i="23"/>
  <c r="F252" i="23"/>
  <c r="E252" i="23"/>
  <c r="D252" i="23"/>
  <c r="AO251" i="23"/>
  <c r="AK251" i="23"/>
  <c r="AI251" i="23"/>
  <c r="Z251" i="23"/>
  <c r="C251" i="23" s="1"/>
  <c r="I251" i="23"/>
  <c r="G251" i="23"/>
  <c r="F251" i="23"/>
  <c r="E251" i="23"/>
  <c r="D251" i="23"/>
  <c r="AO250" i="23"/>
  <c r="AK250" i="23"/>
  <c r="AI250" i="23"/>
  <c r="Z250" i="23"/>
  <c r="C250" i="23" s="1"/>
  <c r="I250" i="23"/>
  <c r="G250" i="23"/>
  <c r="F250" i="23"/>
  <c r="E250" i="23"/>
  <c r="D250" i="23"/>
  <c r="AO249" i="23"/>
  <c r="AK249" i="23"/>
  <c r="AI249" i="23"/>
  <c r="Z249" i="23"/>
  <c r="C249" i="23" s="1"/>
  <c r="I249" i="23"/>
  <c r="G249" i="23"/>
  <c r="F249" i="23"/>
  <c r="E249" i="23"/>
  <c r="D249" i="23"/>
  <c r="AO248" i="23"/>
  <c r="AK248" i="23"/>
  <c r="AI248" i="23"/>
  <c r="Z248" i="23"/>
  <c r="C248" i="23" s="1"/>
  <c r="I248" i="23"/>
  <c r="G248" i="23"/>
  <c r="F248" i="23"/>
  <c r="E248" i="23"/>
  <c r="D248" i="23"/>
  <c r="AO247" i="23"/>
  <c r="AK247" i="23"/>
  <c r="AI247" i="23"/>
  <c r="Z247" i="23"/>
  <c r="C247" i="23" s="1"/>
  <c r="I247" i="23"/>
  <c r="G247" i="23"/>
  <c r="F247" i="23"/>
  <c r="E247" i="23"/>
  <c r="D247" i="23"/>
  <c r="AO246" i="23"/>
  <c r="AK246" i="23"/>
  <c r="AI246" i="23"/>
  <c r="Z246" i="23"/>
  <c r="C246" i="23" s="1"/>
  <c r="I246" i="23"/>
  <c r="G246" i="23"/>
  <c r="F246" i="23"/>
  <c r="E246" i="23"/>
  <c r="D246" i="23"/>
  <c r="AO245" i="23"/>
  <c r="AK245" i="23"/>
  <c r="AI245" i="23"/>
  <c r="Z245" i="23"/>
  <c r="C245" i="23" s="1"/>
  <c r="I245" i="23"/>
  <c r="G245" i="23"/>
  <c r="F245" i="23"/>
  <c r="E245" i="23"/>
  <c r="D245" i="23"/>
  <c r="AO244" i="23"/>
  <c r="AK244" i="23"/>
  <c r="AI244" i="23"/>
  <c r="Z244" i="23"/>
  <c r="C244" i="23" s="1"/>
  <c r="I244" i="23"/>
  <c r="G244" i="23"/>
  <c r="F244" i="23"/>
  <c r="E244" i="23"/>
  <c r="D244" i="23"/>
  <c r="AO243" i="23"/>
  <c r="AK243" i="23"/>
  <c r="AI243" i="23"/>
  <c r="Z243" i="23"/>
  <c r="C243" i="23" s="1"/>
  <c r="I243" i="23"/>
  <c r="G243" i="23"/>
  <c r="F243" i="23"/>
  <c r="E243" i="23"/>
  <c r="D243" i="23"/>
  <c r="AO242" i="23"/>
  <c r="AK242" i="23"/>
  <c r="AI242" i="23"/>
  <c r="Z242" i="23"/>
  <c r="C242" i="23" s="1"/>
  <c r="I242" i="23"/>
  <c r="G242" i="23"/>
  <c r="F242" i="23"/>
  <c r="E242" i="23"/>
  <c r="D242" i="23"/>
  <c r="AO241" i="23"/>
  <c r="AK241" i="23"/>
  <c r="AI241" i="23"/>
  <c r="Z241" i="23"/>
  <c r="C241" i="23" s="1"/>
  <c r="I241" i="23"/>
  <c r="G241" i="23"/>
  <c r="F241" i="23"/>
  <c r="E241" i="23"/>
  <c r="D241" i="23"/>
  <c r="AO240" i="23"/>
  <c r="AK240" i="23"/>
  <c r="AI240" i="23"/>
  <c r="Z240" i="23"/>
  <c r="C240" i="23" s="1"/>
  <c r="I240" i="23"/>
  <c r="G240" i="23"/>
  <c r="F240" i="23"/>
  <c r="E240" i="23"/>
  <c r="D240" i="23"/>
  <c r="AO239" i="23"/>
  <c r="AK239" i="23"/>
  <c r="AI239" i="23"/>
  <c r="Z239" i="23"/>
  <c r="C239" i="23" s="1"/>
  <c r="I239" i="23"/>
  <c r="G239" i="23"/>
  <c r="F239" i="23"/>
  <c r="E239" i="23"/>
  <c r="D239" i="23"/>
  <c r="AO238" i="23"/>
  <c r="AK238" i="23"/>
  <c r="AI238" i="23"/>
  <c r="Z238" i="23"/>
  <c r="C238" i="23" s="1"/>
  <c r="I238" i="23"/>
  <c r="G238" i="23"/>
  <c r="F238" i="23"/>
  <c r="E238" i="23"/>
  <c r="D238" i="23"/>
  <c r="AO237" i="23"/>
  <c r="AK237" i="23"/>
  <c r="AI237" i="23"/>
  <c r="Z237" i="23"/>
  <c r="C237" i="23" s="1"/>
  <c r="I237" i="23"/>
  <c r="G237" i="23"/>
  <c r="F237" i="23"/>
  <c r="E237" i="23"/>
  <c r="D237" i="23"/>
  <c r="AO236" i="23"/>
  <c r="AK236" i="23"/>
  <c r="AI236" i="23"/>
  <c r="Z236" i="23"/>
  <c r="C236" i="23" s="1"/>
  <c r="I236" i="23"/>
  <c r="G236" i="23"/>
  <c r="F236" i="23"/>
  <c r="E236" i="23"/>
  <c r="D236" i="23"/>
  <c r="AO235" i="23"/>
  <c r="AK235" i="23"/>
  <c r="AI235" i="23"/>
  <c r="Z235" i="23"/>
  <c r="C235" i="23" s="1"/>
  <c r="I235" i="23"/>
  <c r="G235" i="23"/>
  <c r="F235" i="23"/>
  <c r="E235" i="23"/>
  <c r="D235" i="23"/>
  <c r="AO234" i="23"/>
  <c r="AK234" i="23"/>
  <c r="AI234" i="23"/>
  <c r="Z234" i="23"/>
  <c r="C234" i="23" s="1"/>
  <c r="I234" i="23"/>
  <c r="G234" i="23"/>
  <c r="F234" i="23"/>
  <c r="E234" i="23"/>
  <c r="D234" i="23"/>
  <c r="AO233" i="23"/>
  <c r="AK233" i="23"/>
  <c r="AI233" i="23"/>
  <c r="Z233" i="23"/>
  <c r="C233" i="23" s="1"/>
  <c r="I233" i="23"/>
  <c r="G233" i="23"/>
  <c r="F233" i="23"/>
  <c r="E233" i="23"/>
  <c r="D233" i="23"/>
  <c r="AO232" i="23"/>
  <c r="AK232" i="23"/>
  <c r="AI232" i="23"/>
  <c r="Z232" i="23"/>
  <c r="C232" i="23" s="1"/>
  <c r="I232" i="23"/>
  <c r="G232" i="23"/>
  <c r="F232" i="23"/>
  <c r="E232" i="23"/>
  <c r="D232" i="23"/>
  <c r="AO231" i="23"/>
  <c r="AK231" i="23"/>
  <c r="AI231" i="23"/>
  <c r="Z231" i="23"/>
  <c r="C231" i="23" s="1"/>
  <c r="I231" i="23"/>
  <c r="G231" i="23"/>
  <c r="F231" i="23"/>
  <c r="E231" i="23"/>
  <c r="D231" i="23"/>
  <c r="AO230" i="23"/>
  <c r="AK230" i="23"/>
  <c r="AI230" i="23"/>
  <c r="Z230" i="23"/>
  <c r="C230" i="23" s="1"/>
  <c r="I230" i="23"/>
  <c r="G230" i="23"/>
  <c r="F230" i="23"/>
  <c r="E230" i="23"/>
  <c r="D230" i="23"/>
  <c r="AO229" i="23"/>
  <c r="AK229" i="23"/>
  <c r="AI229" i="23"/>
  <c r="Z229" i="23"/>
  <c r="C229" i="23" s="1"/>
  <c r="I229" i="23"/>
  <c r="G229" i="23"/>
  <c r="F229" i="23"/>
  <c r="E229" i="23"/>
  <c r="D229" i="23"/>
  <c r="AO228" i="23"/>
  <c r="AK228" i="23"/>
  <c r="AI228" i="23"/>
  <c r="Z228" i="23"/>
  <c r="C228" i="23" s="1"/>
  <c r="I228" i="23"/>
  <c r="G228" i="23"/>
  <c r="F228" i="23"/>
  <c r="E228" i="23"/>
  <c r="D228" i="23"/>
  <c r="AO227" i="23"/>
  <c r="AK227" i="23"/>
  <c r="AI227" i="23"/>
  <c r="Z227" i="23"/>
  <c r="I227" i="23"/>
  <c r="G227" i="23"/>
  <c r="F227" i="23"/>
  <c r="E227" i="23"/>
  <c r="D227" i="23"/>
  <c r="C227" i="23"/>
  <c r="AO226" i="23"/>
  <c r="AK226" i="23"/>
  <c r="AI226" i="23"/>
  <c r="Z226" i="23"/>
  <c r="C226" i="23" s="1"/>
  <c r="I226" i="23"/>
  <c r="G226" i="23"/>
  <c r="F226" i="23"/>
  <c r="E226" i="23"/>
  <c r="D226" i="23"/>
  <c r="AO225" i="23"/>
  <c r="AK225" i="23"/>
  <c r="AI225" i="23"/>
  <c r="Z225" i="23"/>
  <c r="C225" i="23" s="1"/>
  <c r="I225" i="23"/>
  <c r="G225" i="23"/>
  <c r="F225" i="23"/>
  <c r="E225" i="23"/>
  <c r="D225" i="23"/>
  <c r="AO224" i="23"/>
  <c r="AK224" i="23"/>
  <c r="AI224" i="23"/>
  <c r="Z224" i="23"/>
  <c r="C224" i="23" s="1"/>
  <c r="I224" i="23"/>
  <c r="G224" i="23"/>
  <c r="F224" i="23"/>
  <c r="E224" i="23"/>
  <c r="D224" i="23"/>
  <c r="AO223" i="23"/>
  <c r="AK223" i="23"/>
  <c r="AI223" i="23"/>
  <c r="Z223" i="23"/>
  <c r="C223" i="23" s="1"/>
  <c r="I223" i="23"/>
  <c r="G223" i="23"/>
  <c r="F223" i="23"/>
  <c r="E223" i="23"/>
  <c r="D223" i="23"/>
  <c r="AO222" i="23"/>
  <c r="AK222" i="23"/>
  <c r="AI222" i="23"/>
  <c r="Z222" i="23"/>
  <c r="C222" i="23" s="1"/>
  <c r="I222" i="23"/>
  <c r="G222" i="23"/>
  <c r="F222" i="23"/>
  <c r="E222" i="23"/>
  <c r="D222" i="23"/>
  <c r="AO221" i="23"/>
  <c r="AK221" i="23"/>
  <c r="AI221" i="23"/>
  <c r="Z221" i="23"/>
  <c r="C221" i="23" s="1"/>
  <c r="I221" i="23"/>
  <c r="G221" i="23"/>
  <c r="F221" i="23"/>
  <c r="E221" i="23"/>
  <c r="D221" i="23"/>
  <c r="AO220" i="23"/>
  <c r="AK220" i="23"/>
  <c r="AI220" i="23"/>
  <c r="Z220" i="23"/>
  <c r="C220" i="23" s="1"/>
  <c r="I220" i="23"/>
  <c r="G220" i="23"/>
  <c r="F220" i="23"/>
  <c r="E220" i="23"/>
  <c r="D220" i="23"/>
  <c r="AO219" i="23"/>
  <c r="AK219" i="23"/>
  <c r="AI219" i="23"/>
  <c r="Z219" i="23"/>
  <c r="C219" i="23" s="1"/>
  <c r="I219" i="23"/>
  <c r="G219" i="23"/>
  <c r="F219" i="23"/>
  <c r="E219" i="23"/>
  <c r="D219" i="23"/>
  <c r="AO218" i="23"/>
  <c r="AK218" i="23"/>
  <c r="AI218" i="23"/>
  <c r="Z218" i="23"/>
  <c r="C218" i="23" s="1"/>
  <c r="I218" i="23"/>
  <c r="G218" i="23"/>
  <c r="F218" i="23"/>
  <c r="E218" i="23"/>
  <c r="D218" i="23"/>
  <c r="AO217" i="23"/>
  <c r="AK217" i="23"/>
  <c r="AI217" i="23"/>
  <c r="Z217" i="23"/>
  <c r="C217" i="23" s="1"/>
  <c r="I217" i="23"/>
  <c r="G217" i="23"/>
  <c r="F217" i="23"/>
  <c r="E217" i="23"/>
  <c r="D217" i="23"/>
  <c r="AO216" i="23"/>
  <c r="AK216" i="23"/>
  <c r="AI216" i="23"/>
  <c r="Z216" i="23"/>
  <c r="C216" i="23" s="1"/>
  <c r="I216" i="23"/>
  <c r="G216" i="23"/>
  <c r="F216" i="23"/>
  <c r="E216" i="23"/>
  <c r="D216" i="23"/>
  <c r="AO215" i="23"/>
  <c r="AK215" i="23"/>
  <c r="AI215" i="23"/>
  <c r="Z215" i="23"/>
  <c r="C215" i="23" s="1"/>
  <c r="I215" i="23"/>
  <c r="G215" i="23"/>
  <c r="F215" i="23"/>
  <c r="E215" i="23"/>
  <c r="D215" i="23"/>
  <c r="AO214" i="23"/>
  <c r="AK214" i="23"/>
  <c r="AI214" i="23"/>
  <c r="Z214" i="23"/>
  <c r="C214" i="23" s="1"/>
  <c r="I214" i="23"/>
  <c r="G214" i="23"/>
  <c r="F214" i="23"/>
  <c r="E214" i="23"/>
  <c r="D214" i="23"/>
  <c r="AO213" i="23"/>
  <c r="AK213" i="23"/>
  <c r="AI213" i="23"/>
  <c r="Z213" i="23"/>
  <c r="C213" i="23" s="1"/>
  <c r="I213" i="23"/>
  <c r="G213" i="23"/>
  <c r="F213" i="23"/>
  <c r="E213" i="23"/>
  <c r="D213" i="23"/>
  <c r="AO212" i="23"/>
  <c r="AK212" i="23"/>
  <c r="AI212" i="23"/>
  <c r="Z212" i="23"/>
  <c r="C212" i="23" s="1"/>
  <c r="I212" i="23"/>
  <c r="G212" i="23"/>
  <c r="F212" i="23"/>
  <c r="E212" i="23"/>
  <c r="D212" i="23"/>
  <c r="AO211" i="23"/>
  <c r="AK211" i="23"/>
  <c r="AI211" i="23"/>
  <c r="Z211" i="23"/>
  <c r="C211" i="23" s="1"/>
  <c r="I211" i="23"/>
  <c r="G211" i="23"/>
  <c r="F211" i="23"/>
  <c r="E211" i="23"/>
  <c r="D211" i="23"/>
  <c r="AO210" i="23"/>
  <c r="AK210" i="23"/>
  <c r="AI210" i="23"/>
  <c r="Z210" i="23"/>
  <c r="C210" i="23" s="1"/>
  <c r="I210" i="23"/>
  <c r="G210" i="23"/>
  <c r="F210" i="23"/>
  <c r="E210" i="23"/>
  <c r="D210" i="23"/>
  <c r="AO209" i="23"/>
  <c r="AK209" i="23"/>
  <c r="AI209" i="23"/>
  <c r="Z209" i="23"/>
  <c r="C209" i="23" s="1"/>
  <c r="I209" i="23"/>
  <c r="G209" i="23"/>
  <c r="F209" i="23"/>
  <c r="E209" i="23"/>
  <c r="D209" i="23"/>
  <c r="AO208" i="23"/>
  <c r="AK208" i="23"/>
  <c r="AI208" i="23"/>
  <c r="Z208" i="23"/>
  <c r="C208" i="23" s="1"/>
  <c r="I208" i="23"/>
  <c r="G208" i="23"/>
  <c r="F208" i="23"/>
  <c r="E208" i="23"/>
  <c r="D208" i="23"/>
  <c r="AO207" i="23"/>
  <c r="AK207" i="23"/>
  <c r="AI207" i="23"/>
  <c r="Z207" i="23"/>
  <c r="C207" i="23" s="1"/>
  <c r="I207" i="23"/>
  <c r="G207" i="23"/>
  <c r="F207" i="23"/>
  <c r="E207" i="23"/>
  <c r="D207" i="23"/>
  <c r="AO206" i="23"/>
  <c r="AK206" i="23"/>
  <c r="AI206" i="23"/>
  <c r="Z206" i="23"/>
  <c r="C206" i="23" s="1"/>
  <c r="I206" i="23"/>
  <c r="G206" i="23"/>
  <c r="F206" i="23"/>
  <c r="E206" i="23"/>
  <c r="D206" i="23"/>
  <c r="AO205" i="23"/>
  <c r="AK205" i="23"/>
  <c r="AI205" i="23"/>
  <c r="Z205" i="23"/>
  <c r="C205" i="23" s="1"/>
  <c r="I205" i="23"/>
  <c r="G205" i="23"/>
  <c r="F205" i="23"/>
  <c r="E205" i="23"/>
  <c r="D205" i="23"/>
  <c r="AO204" i="23"/>
  <c r="AK204" i="23"/>
  <c r="AI204" i="23"/>
  <c r="Z204" i="23"/>
  <c r="C204" i="23" s="1"/>
  <c r="I204" i="23"/>
  <c r="G204" i="23"/>
  <c r="F204" i="23"/>
  <c r="E204" i="23"/>
  <c r="D204" i="23"/>
  <c r="AO203" i="23"/>
  <c r="AK203" i="23"/>
  <c r="AI203" i="23"/>
  <c r="Z203" i="23"/>
  <c r="C203" i="23" s="1"/>
  <c r="I203" i="23"/>
  <c r="G203" i="23"/>
  <c r="F203" i="23"/>
  <c r="E203" i="23"/>
  <c r="D203" i="23"/>
  <c r="AO202" i="23"/>
  <c r="AK202" i="23"/>
  <c r="AI202" i="23"/>
  <c r="Z202" i="23"/>
  <c r="C202" i="23" s="1"/>
  <c r="I202" i="23"/>
  <c r="G202" i="23"/>
  <c r="F202" i="23"/>
  <c r="E202" i="23"/>
  <c r="D202" i="23"/>
  <c r="AO201" i="23"/>
  <c r="AK201" i="23"/>
  <c r="AI201" i="23"/>
  <c r="Z201" i="23"/>
  <c r="C201" i="23" s="1"/>
  <c r="I201" i="23"/>
  <c r="G201" i="23"/>
  <c r="F201" i="23"/>
  <c r="E201" i="23"/>
  <c r="D201" i="23"/>
  <c r="AO200" i="23"/>
  <c r="AK200" i="23"/>
  <c r="AI200" i="23"/>
  <c r="Z200" i="23"/>
  <c r="C200" i="23" s="1"/>
  <c r="I200" i="23"/>
  <c r="G200" i="23"/>
  <c r="F200" i="23"/>
  <c r="E200" i="23"/>
  <c r="D200" i="23"/>
  <c r="AO199" i="23"/>
  <c r="AK199" i="23"/>
  <c r="AI199" i="23"/>
  <c r="Z199" i="23"/>
  <c r="C199" i="23" s="1"/>
  <c r="I199" i="23"/>
  <c r="G199" i="23"/>
  <c r="F199" i="23"/>
  <c r="E199" i="23"/>
  <c r="D199" i="23"/>
  <c r="AO198" i="23"/>
  <c r="AK198" i="23"/>
  <c r="AI198" i="23"/>
  <c r="Z198" i="23"/>
  <c r="C198" i="23" s="1"/>
  <c r="I198" i="23"/>
  <c r="G198" i="23"/>
  <c r="F198" i="23"/>
  <c r="E198" i="23"/>
  <c r="D198" i="23"/>
  <c r="AO197" i="23"/>
  <c r="AK197" i="23"/>
  <c r="AI197" i="23"/>
  <c r="Z197" i="23"/>
  <c r="C197" i="23" s="1"/>
  <c r="I197" i="23"/>
  <c r="G197" i="23"/>
  <c r="F197" i="23"/>
  <c r="E197" i="23"/>
  <c r="D197" i="23"/>
  <c r="AO196" i="23"/>
  <c r="AK196" i="23"/>
  <c r="AI196" i="23"/>
  <c r="Z196" i="23"/>
  <c r="C196" i="23" s="1"/>
  <c r="I196" i="23"/>
  <c r="G196" i="23"/>
  <c r="F196" i="23"/>
  <c r="E196" i="23"/>
  <c r="D196" i="23"/>
  <c r="AO195" i="23"/>
  <c r="AK195" i="23"/>
  <c r="AI195" i="23"/>
  <c r="Z195" i="23"/>
  <c r="C195" i="23" s="1"/>
  <c r="I195" i="23"/>
  <c r="G195" i="23"/>
  <c r="F195" i="23"/>
  <c r="E195" i="23"/>
  <c r="D195" i="23"/>
  <c r="AO194" i="23"/>
  <c r="AK194" i="23"/>
  <c r="AI194" i="23"/>
  <c r="Z194" i="23"/>
  <c r="C194" i="23" s="1"/>
  <c r="I194" i="23"/>
  <c r="G194" i="23"/>
  <c r="F194" i="23"/>
  <c r="E194" i="23"/>
  <c r="D194" i="23"/>
  <c r="AO193" i="23"/>
  <c r="AK193" i="23"/>
  <c r="AI193" i="23"/>
  <c r="Z193" i="23"/>
  <c r="C193" i="23" s="1"/>
  <c r="I193" i="23"/>
  <c r="G193" i="23"/>
  <c r="F193" i="23"/>
  <c r="E193" i="23"/>
  <c r="D193" i="23"/>
  <c r="AO192" i="23"/>
  <c r="AK192" i="23"/>
  <c r="AI192" i="23"/>
  <c r="Z192" i="23"/>
  <c r="C192" i="23" s="1"/>
  <c r="I192" i="23"/>
  <c r="G192" i="23"/>
  <c r="F192" i="23"/>
  <c r="E192" i="23"/>
  <c r="D192" i="23"/>
  <c r="AO191" i="23"/>
  <c r="AK191" i="23"/>
  <c r="AI191" i="23"/>
  <c r="Z191" i="23"/>
  <c r="C191" i="23" s="1"/>
  <c r="I191" i="23"/>
  <c r="G191" i="23"/>
  <c r="F191" i="23"/>
  <c r="E191" i="23"/>
  <c r="D191" i="23"/>
  <c r="AO190" i="23"/>
  <c r="AK190" i="23"/>
  <c r="AI190" i="23"/>
  <c r="Z190" i="23"/>
  <c r="C190" i="23" s="1"/>
  <c r="I190" i="23"/>
  <c r="G190" i="23"/>
  <c r="F190" i="23"/>
  <c r="E190" i="23"/>
  <c r="D190" i="23"/>
  <c r="AO189" i="23"/>
  <c r="AK189" i="23"/>
  <c r="AI189" i="23"/>
  <c r="Z189" i="23"/>
  <c r="C189" i="23" s="1"/>
  <c r="I189" i="23"/>
  <c r="G189" i="23"/>
  <c r="F189" i="23"/>
  <c r="E189" i="23"/>
  <c r="D189" i="23"/>
  <c r="AO188" i="23"/>
  <c r="AK188" i="23"/>
  <c r="AI188" i="23"/>
  <c r="Z188" i="23"/>
  <c r="C188" i="23" s="1"/>
  <c r="I188" i="23"/>
  <c r="G188" i="23"/>
  <c r="F188" i="23"/>
  <c r="E188" i="23"/>
  <c r="D188" i="23"/>
  <c r="AO187" i="23"/>
  <c r="AK187" i="23"/>
  <c r="AI187" i="23"/>
  <c r="Z187" i="23"/>
  <c r="C187" i="23" s="1"/>
  <c r="I187" i="23"/>
  <c r="G187" i="23"/>
  <c r="F187" i="23"/>
  <c r="E187" i="23"/>
  <c r="D187" i="23"/>
  <c r="AO186" i="23"/>
  <c r="AK186" i="23"/>
  <c r="AI186" i="23"/>
  <c r="Z186" i="23"/>
  <c r="C186" i="23" s="1"/>
  <c r="I186" i="23"/>
  <c r="G186" i="23"/>
  <c r="F186" i="23"/>
  <c r="E186" i="23"/>
  <c r="D186" i="23"/>
  <c r="AO185" i="23"/>
  <c r="AK185" i="23"/>
  <c r="AI185" i="23"/>
  <c r="Z185" i="23"/>
  <c r="C185" i="23" s="1"/>
  <c r="I185" i="23"/>
  <c r="G185" i="23"/>
  <c r="F185" i="23"/>
  <c r="E185" i="23"/>
  <c r="D185" i="23"/>
  <c r="AO184" i="23"/>
  <c r="AK184" i="23"/>
  <c r="AI184" i="23"/>
  <c r="Z184" i="23"/>
  <c r="C184" i="23" s="1"/>
  <c r="I184" i="23"/>
  <c r="G184" i="23"/>
  <c r="F184" i="23"/>
  <c r="E184" i="23"/>
  <c r="D184" i="23"/>
  <c r="AO183" i="23"/>
  <c r="AK183" i="23"/>
  <c r="AI183" i="23"/>
  <c r="Z183" i="23"/>
  <c r="C183" i="23" s="1"/>
  <c r="I183" i="23"/>
  <c r="G183" i="23"/>
  <c r="F183" i="23"/>
  <c r="E183" i="23"/>
  <c r="D183" i="23"/>
  <c r="AO182" i="23"/>
  <c r="AK182" i="23"/>
  <c r="AI182" i="23"/>
  <c r="Z182" i="23"/>
  <c r="C182" i="23" s="1"/>
  <c r="I182" i="23"/>
  <c r="G182" i="23"/>
  <c r="F182" i="23"/>
  <c r="E182" i="23"/>
  <c r="D182" i="23"/>
  <c r="AO181" i="23"/>
  <c r="AK181" i="23"/>
  <c r="AI181" i="23"/>
  <c r="Z181" i="23"/>
  <c r="C181" i="23" s="1"/>
  <c r="I181" i="23"/>
  <c r="G181" i="23"/>
  <c r="F181" i="23"/>
  <c r="E181" i="23"/>
  <c r="D181" i="23"/>
  <c r="AO180" i="23"/>
  <c r="AK180" i="23"/>
  <c r="AI180" i="23"/>
  <c r="Z180" i="23"/>
  <c r="C180" i="23" s="1"/>
  <c r="I180" i="23"/>
  <c r="G180" i="23"/>
  <c r="F180" i="23"/>
  <c r="E180" i="23"/>
  <c r="D180" i="23"/>
  <c r="AO179" i="23"/>
  <c r="AK179" i="23"/>
  <c r="AI179" i="23"/>
  <c r="Z179" i="23"/>
  <c r="C179" i="23" s="1"/>
  <c r="I179" i="23"/>
  <c r="G179" i="23"/>
  <c r="F179" i="23"/>
  <c r="E179" i="23"/>
  <c r="D179" i="23"/>
  <c r="AO178" i="23"/>
  <c r="AK178" i="23"/>
  <c r="AI178" i="23"/>
  <c r="Z178" i="23"/>
  <c r="C178" i="23" s="1"/>
  <c r="I178" i="23"/>
  <c r="G178" i="23"/>
  <c r="F178" i="23"/>
  <c r="E178" i="23"/>
  <c r="D178" i="23"/>
  <c r="AO177" i="23"/>
  <c r="AK177" i="23"/>
  <c r="AI177" i="23"/>
  <c r="Z177" i="23"/>
  <c r="C177" i="23" s="1"/>
  <c r="I177" i="23"/>
  <c r="G177" i="23"/>
  <c r="F177" i="23"/>
  <c r="E177" i="23"/>
  <c r="D177" i="23"/>
  <c r="AO176" i="23"/>
  <c r="AK176" i="23"/>
  <c r="AI176" i="23"/>
  <c r="Z176" i="23"/>
  <c r="C176" i="23" s="1"/>
  <c r="I176" i="23"/>
  <c r="G176" i="23"/>
  <c r="F176" i="23"/>
  <c r="E176" i="23"/>
  <c r="D176" i="23"/>
  <c r="AO175" i="23"/>
  <c r="AK175" i="23"/>
  <c r="AI175" i="23"/>
  <c r="Z175" i="23"/>
  <c r="C175" i="23" s="1"/>
  <c r="I175" i="23"/>
  <c r="G175" i="23"/>
  <c r="F175" i="23"/>
  <c r="E175" i="23"/>
  <c r="D175" i="23"/>
  <c r="AO174" i="23"/>
  <c r="AK174" i="23"/>
  <c r="AI174" i="23"/>
  <c r="Z174" i="23"/>
  <c r="C174" i="23" s="1"/>
  <c r="I174" i="23"/>
  <c r="G174" i="23"/>
  <c r="F174" i="23"/>
  <c r="E174" i="23"/>
  <c r="D174" i="23"/>
  <c r="AO173" i="23"/>
  <c r="AK173" i="23"/>
  <c r="AI173" i="23"/>
  <c r="Z173" i="23"/>
  <c r="C173" i="23" s="1"/>
  <c r="I173" i="23"/>
  <c r="G173" i="23"/>
  <c r="F173" i="23"/>
  <c r="E173" i="23"/>
  <c r="D173" i="23"/>
  <c r="AO172" i="23"/>
  <c r="AK172" i="23"/>
  <c r="AI172" i="23"/>
  <c r="Z172" i="23"/>
  <c r="C172" i="23" s="1"/>
  <c r="I172" i="23"/>
  <c r="G172" i="23"/>
  <c r="F172" i="23"/>
  <c r="E172" i="23"/>
  <c r="D172" i="23"/>
  <c r="AO171" i="23"/>
  <c r="AK171" i="23"/>
  <c r="AI171" i="23"/>
  <c r="Z171" i="23"/>
  <c r="C171" i="23" s="1"/>
  <c r="I171" i="23"/>
  <c r="G171" i="23"/>
  <c r="F171" i="23"/>
  <c r="E171" i="23"/>
  <c r="D171" i="23"/>
  <c r="AO170" i="23"/>
  <c r="AK170" i="23"/>
  <c r="AI170" i="23"/>
  <c r="Z170" i="23"/>
  <c r="C170" i="23" s="1"/>
  <c r="I170" i="23"/>
  <c r="G170" i="23"/>
  <c r="F170" i="23"/>
  <c r="E170" i="23"/>
  <c r="D170" i="23"/>
  <c r="AO169" i="23"/>
  <c r="AK169" i="23"/>
  <c r="AI169" i="23"/>
  <c r="Z169" i="23"/>
  <c r="C169" i="23" s="1"/>
  <c r="I169" i="23"/>
  <c r="G169" i="23"/>
  <c r="F169" i="23"/>
  <c r="E169" i="23"/>
  <c r="D169" i="23"/>
  <c r="AO168" i="23"/>
  <c r="AK168" i="23"/>
  <c r="AI168" i="23"/>
  <c r="Z168" i="23"/>
  <c r="C168" i="23" s="1"/>
  <c r="I168" i="23"/>
  <c r="G168" i="23"/>
  <c r="F168" i="23"/>
  <c r="E168" i="23"/>
  <c r="D168" i="23"/>
  <c r="AO167" i="23"/>
  <c r="AK167" i="23"/>
  <c r="AI167" i="23"/>
  <c r="Z167" i="23"/>
  <c r="C167" i="23" s="1"/>
  <c r="I167" i="23"/>
  <c r="G167" i="23"/>
  <c r="F167" i="23"/>
  <c r="E167" i="23"/>
  <c r="D167" i="23"/>
  <c r="AO166" i="23"/>
  <c r="AK166" i="23"/>
  <c r="AI166" i="23"/>
  <c r="Z166" i="23"/>
  <c r="C166" i="23" s="1"/>
  <c r="I166" i="23"/>
  <c r="G166" i="23"/>
  <c r="F166" i="23"/>
  <c r="E166" i="23"/>
  <c r="D166" i="23"/>
  <c r="AO165" i="23"/>
  <c r="AK165" i="23"/>
  <c r="AI165" i="23"/>
  <c r="Z165" i="23"/>
  <c r="C165" i="23" s="1"/>
  <c r="I165" i="23"/>
  <c r="G165" i="23"/>
  <c r="F165" i="23"/>
  <c r="E165" i="23"/>
  <c r="D165" i="23"/>
  <c r="AO164" i="23"/>
  <c r="AK164" i="23"/>
  <c r="AI164" i="23"/>
  <c r="Z164" i="23"/>
  <c r="C164" i="23" s="1"/>
  <c r="I164" i="23"/>
  <c r="G164" i="23"/>
  <c r="F164" i="23"/>
  <c r="E164" i="23"/>
  <c r="D164" i="23"/>
  <c r="AO163" i="23"/>
  <c r="AK163" i="23"/>
  <c r="AI163" i="23"/>
  <c r="Z163" i="23"/>
  <c r="C163" i="23" s="1"/>
  <c r="I163" i="23"/>
  <c r="G163" i="23"/>
  <c r="F163" i="23"/>
  <c r="E163" i="23"/>
  <c r="D163" i="23"/>
  <c r="AO162" i="23"/>
  <c r="AK162" i="23"/>
  <c r="AI162" i="23"/>
  <c r="Z162" i="23"/>
  <c r="C162" i="23" s="1"/>
  <c r="I162" i="23"/>
  <c r="G162" i="23"/>
  <c r="F162" i="23"/>
  <c r="E162" i="23"/>
  <c r="D162" i="23"/>
  <c r="AO161" i="23"/>
  <c r="AK161" i="23"/>
  <c r="AI161" i="23"/>
  <c r="Z161" i="23"/>
  <c r="C161" i="23" s="1"/>
  <c r="I161" i="23"/>
  <c r="G161" i="23"/>
  <c r="F161" i="23"/>
  <c r="E161" i="23"/>
  <c r="D161" i="23"/>
  <c r="AO160" i="23"/>
  <c r="AK160" i="23"/>
  <c r="AI160" i="23"/>
  <c r="Z160" i="23"/>
  <c r="C160" i="23" s="1"/>
  <c r="I160" i="23"/>
  <c r="G160" i="23"/>
  <c r="F160" i="23"/>
  <c r="E160" i="23"/>
  <c r="D160" i="23"/>
  <c r="AO159" i="23"/>
  <c r="AK159" i="23"/>
  <c r="AI159" i="23"/>
  <c r="Z159" i="23"/>
  <c r="C159" i="23" s="1"/>
  <c r="I159" i="23"/>
  <c r="G159" i="23"/>
  <c r="F159" i="23"/>
  <c r="E159" i="23"/>
  <c r="D159" i="23"/>
  <c r="AO158" i="23"/>
  <c r="AK158" i="23"/>
  <c r="AI158" i="23"/>
  <c r="Z158" i="23"/>
  <c r="C158" i="23" s="1"/>
  <c r="I158" i="23"/>
  <c r="G158" i="23"/>
  <c r="F158" i="23"/>
  <c r="E158" i="23"/>
  <c r="D158" i="23"/>
  <c r="AO157" i="23"/>
  <c r="AK157" i="23"/>
  <c r="AI157" i="23"/>
  <c r="Z157" i="23"/>
  <c r="C157" i="23" s="1"/>
  <c r="I157" i="23"/>
  <c r="G157" i="23"/>
  <c r="F157" i="23"/>
  <c r="E157" i="23"/>
  <c r="D157" i="23"/>
  <c r="AO156" i="23"/>
  <c r="AK156" i="23"/>
  <c r="AI156" i="23"/>
  <c r="Z156" i="23"/>
  <c r="C156" i="23" s="1"/>
  <c r="I156" i="23"/>
  <c r="G156" i="23"/>
  <c r="F156" i="23"/>
  <c r="E156" i="23"/>
  <c r="D156" i="23"/>
  <c r="AO155" i="23"/>
  <c r="AK155" i="23"/>
  <c r="AI155" i="23"/>
  <c r="Z155" i="23"/>
  <c r="C155" i="23" s="1"/>
  <c r="I155" i="23"/>
  <c r="G155" i="23"/>
  <c r="F155" i="23"/>
  <c r="E155" i="23"/>
  <c r="D155" i="23"/>
  <c r="AO154" i="23"/>
  <c r="AK154" i="23"/>
  <c r="AI154" i="23"/>
  <c r="Z154" i="23"/>
  <c r="C154" i="23" s="1"/>
  <c r="I154" i="23"/>
  <c r="G154" i="23"/>
  <c r="F154" i="23"/>
  <c r="E154" i="23"/>
  <c r="D154" i="23"/>
  <c r="AO153" i="23"/>
  <c r="AK153" i="23"/>
  <c r="AI153" i="23"/>
  <c r="Z153" i="23"/>
  <c r="C153" i="23" s="1"/>
  <c r="I153" i="23"/>
  <c r="G153" i="23"/>
  <c r="F153" i="23"/>
  <c r="E153" i="23"/>
  <c r="D153" i="23"/>
  <c r="AO152" i="23"/>
  <c r="AK152" i="23"/>
  <c r="AI152" i="23"/>
  <c r="Z152" i="23"/>
  <c r="C152" i="23" s="1"/>
  <c r="I152" i="23"/>
  <c r="G152" i="23"/>
  <c r="F152" i="23"/>
  <c r="E152" i="23"/>
  <c r="D152" i="23"/>
  <c r="AO151" i="23"/>
  <c r="AK151" i="23"/>
  <c r="AI151" i="23"/>
  <c r="Z151" i="23"/>
  <c r="C151" i="23" s="1"/>
  <c r="I151" i="23"/>
  <c r="G151" i="23"/>
  <c r="F151" i="23"/>
  <c r="E151" i="23"/>
  <c r="D151" i="23"/>
  <c r="AO150" i="23"/>
  <c r="AK150" i="23"/>
  <c r="AI150" i="23"/>
  <c r="Z150" i="23"/>
  <c r="C150" i="23" s="1"/>
  <c r="I150" i="23"/>
  <c r="G150" i="23"/>
  <c r="F150" i="23"/>
  <c r="E150" i="23"/>
  <c r="D150" i="23"/>
  <c r="AO149" i="23"/>
  <c r="AK149" i="23"/>
  <c r="AI149" i="23"/>
  <c r="Z149" i="23"/>
  <c r="C149" i="23" s="1"/>
  <c r="I149" i="23"/>
  <c r="G149" i="23"/>
  <c r="F149" i="23"/>
  <c r="E149" i="23"/>
  <c r="D149" i="23"/>
  <c r="AO148" i="23"/>
  <c r="AK148" i="23"/>
  <c r="AI148" i="23"/>
  <c r="Z148" i="23"/>
  <c r="C148" i="23" s="1"/>
  <c r="I148" i="23"/>
  <c r="G148" i="23"/>
  <c r="F148" i="23"/>
  <c r="E148" i="23"/>
  <c r="D148" i="23"/>
  <c r="AO147" i="23"/>
  <c r="AK147" i="23"/>
  <c r="AI147" i="23"/>
  <c r="Z147" i="23"/>
  <c r="C147" i="23" s="1"/>
  <c r="I147" i="23"/>
  <c r="G147" i="23"/>
  <c r="F147" i="23"/>
  <c r="E147" i="23"/>
  <c r="D147" i="23"/>
  <c r="AO146" i="23"/>
  <c r="AK146" i="23"/>
  <c r="AI146" i="23"/>
  <c r="Z146" i="23"/>
  <c r="C146" i="23" s="1"/>
  <c r="I146" i="23"/>
  <c r="G146" i="23"/>
  <c r="F146" i="23"/>
  <c r="E146" i="23"/>
  <c r="D146" i="23"/>
  <c r="AO145" i="23"/>
  <c r="AK145" i="23"/>
  <c r="AI145" i="23"/>
  <c r="Z145" i="23"/>
  <c r="C145" i="23" s="1"/>
  <c r="I145" i="23"/>
  <c r="G145" i="23"/>
  <c r="F145" i="23"/>
  <c r="E145" i="23"/>
  <c r="D145" i="23"/>
  <c r="AO144" i="23"/>
  <c r="AK144" i="23"/>
  <c r="AI144" i="23"/>
  <c r="Z144" i="23"/>
  <c r="C144" i="23" s="1"/>
  <c r="I144" i="23"/>
  <c r="G144" i="23"/>
  <c r="F144" i="23"/>
  <c r="E144" i="23"/>
  <c r="D144" i="23"/>
  <c r="AO143" i="23"/>
  <c r="AK143" i="23"/>
  <c r="AI143" i="23"/>
  <c r="Z143" i="23"/>
  <c r="C143" i="23" s="1"/>
  <c r="I143" i="23"/>
  <c r="G143" i="23"/>
  <c r="F143" i="23"/>
  <c r="E143" i="23"/>
  <c r="D143" i="23"/>
  <c r="AO142" i="23"/>
  <c r="AK142" i="23"/>
  <c r="AI142" i="23"/>
  <c r="Z142" i="23"/>
  <c r="C142" i="23" s="1"/>
  <c r="I142" i="23"/>
  <c r="G142" i="23"/>
  <c r="F142" i="23"/>
  <c r="E142" i="23"/>
  <c r="D142" i="23"/>
  <c r="AO141" i="23"/>
  <c r="AK141" i="23"/>
  <c r="AI141" i="23"/>
  <c r="Z141" i="23"/>
  <c r="C141" i="23" s="1"/>
  <c r="I141" i="23"/>
  <c r="G141" i="23"/>
  <c r="F141" i="23"/>
  <c r="E141" i="23"/>
  <c r="D141" i="23"/>
  <c r="AO140" i="23"/>
  <c r="AK140" i="23"/>
  <c r="AI140" i="23"/>
  <c r="Z140" i="23"/>
  <c r="C140" i="23" s="1"/>
  <c r="I140" i="23"/>
  <c r="G140" i="23"/>
  <c r="F140" i="23"/>
  <c r="E140" i="23"/>
  <c r="D140" i="23"/>
  <c r="AO139" i="23"/>
  <c r="AK139" i="23"/>
  <c r="AI139" i="23"/>
  <c r="Z139" i="23"/>
  <c r="C139" i="23" s="1"/>
  <c r="I139" i="23"/>
  <c r="G139" i="23"/>
  <c r="F139" i="23"/>
  <c r="E139" i="23"/>
  <c r="D139" i="23"/>
  <c r="AO138" i="23"/>
  <c r="AK138" i="23"/>
  <c r="AI138" i="23"/>
  <c r="Z138" i="23"/>
  <c r="C138" i="23" s="1"/>
  <c r="I138" i="23"/>
  <c r="G138" i="23"/>
  <c r="F138" i="23"/>
  <c r="E138" i="23"/>
  <c r="D138" i="23"/>
  <c r="AO137" i="23"/>
  <c r="AK137" i="23"/>
  <c r="AI137" i="23"/>
  <c r="Z137" i="23"/>
  <c r="C137" i="23" s="1"/>
  <c r="I137" i="23"/>
  <c r="G137" i="23"/>
  <c r="F137" i="23"/>
  <c r="E137" i="23"/>
  <c r="D137" i="23"/>
  <c r="AO136" i="23"/>
  <c r="AK136" i="23"/>
  <c r="AI136" i="23"/>
  <c r="Z136" i="23"/>
  <c r="C136" i="23" s="1"/>
  <c r="I136" i="23"/>
  <c r="G136" i="23"/>
  <c r="F136" i="23"/>
  <c r="E136" i="23"/>
  <c r="D136" i="23"/>
  <c r="AO135" i="23"/>
  <c r="AK135" i="23"/>
  <c r="AI135" i="23"/>
  <c r="Z135" i="23"/>
  <c r="C135" i="23" s="1"/>
  <c r="I135" i="23"/>
  <c r="G135" i="23"/>
  <c r="F135" i="23"/>
  <c r="E135" i="23"/>
  <c r="D135" i="23"/>
  <c r="AO134" i="23"/>
  <c r="AK134" i="23"/>
  <c r="AI134" i="23"/>
  <c r="Z134" i="23"/>
  <c r="C134" i="23" s="1"/>
  <c r="I134" i="23"/>
  <c r="G134" i="23"/>
  <c r="F134" i="23"/>
  <c r="E134" i="23"/>
  <c r="D134" i="23"/>
  <c r="AO133" i="23"/>
  <c r="AK133" i="23"/>
  <c r="AI133" i="23"/>
  <c r="Z133" i="23"/>
  <c r="C133" i="23" s="1"/>
  <c r="I133" i="23"/>
  <c r="G133" i="23"/>
  <c r="F133" i="23"/>
  <c r="E133" i="23"/>
  <c r="D133" i="23"/>
  <c r="AO132" i="23"/>
  <c r="AK132" i="23"/>
  <c r="AI132" i="23"/>
  <c r="Z132" i="23"/>
  <c r="C132" i="23" s="1"/>
  <c r="I132" i="23"/>
  <c r="G132" i="23"/>
  <c r="F132" i="23"/>
  <c r="E132" i="23"/>
  <c r="D132" i="23"/>
  <c r="AO131" i="23"/>
  <c r="AK131" i="23"/>
  <c r="AI131" i="23"/>
  <c r="Z131" i="23"/>
  <c r="C131" i="23" s="1"/>
  <c r="I131" i="23"/>
  <c r="G131" i="23"/>
  <c r="F131" i="23"/>
  <c r="E131" i="23"/>
  <c r="D131" i="23"/>
  <c r="AO130" i="23"/>
  <c r="AK130" i="23"/>
  <c r="AI130" i="23"/>
  <c r="Z130" i="23"/>
  <c r="C130" i="23" s="1"/>
  <c r="I130" i="23"/>
  <c r="G130" i="23"/>
  <c r="F130" i="23"/>
  <c r="E130" i="23"/>
  <c r="D130" i="23"/>
  <c r="AO129" i="23"/>
  <c r="AK129" i="23"/>
  <c r="AI129" i="23"/>
  <c r="Z129" i="23"/>
  <c r="C129" i="23" s="1"/>
  <c r="I129" i="23"/>
  <c r="G129" i="23"/>
  <c r="F129" i="23"/>
  <c r="E129" i="23"/>
  <c r="D129" i="23"/>
  <c r="AO128" i="23"/>
  <c r="AK128" i="23"/>
  <c r="AI128" i="23"/>
  <c r="Z128" i="23"/>
  <c r="C128" i="23" s="1"/>
  <c r="I128" i="23"/>
  <c r="G128" i="23"/>
  <c r="F128" i="23"/>
  <c r="E128" i="23"/>
  <c r="D128" i="23"/>
  <c r="AO127" i="23"/>
  <c r="AK127" i="23"/>
  <c r="AI127" i="23"/>
  <c r="Z127" i="23"/>
  <c r="C127" i="23" s="1"/>
  <c r="I127" i="23"/>
  <c r="G127" i="23"/>
  <c r="F127" i="23"/>
  <c r="E127" i="23"/>
  <c r="D127" i="23"/>
  <c r="AO126" i="23"/>
  <c r="AK126" i="23"/>
  <c r="AI126" i="23"/>
  <c r="Z126" i="23"/>
  <c r="C126" i="23" s="1"/>
  <c r="I126" i="23"/>
  <c r="G126" i="23"/>
  <c r="F126" i="23"/>
  <c r="E126" i="23"/>
  <c r="D126" i="23"/>
  <c r="AO125" i="23"/>
  <c r="AK125" i="23"/>
  <c r="AI125" i="23"/>
  <c r="Z125" i="23"/>
  <c r="C125" i="23" s="1"/>
  <c r="I125" i="23"/>
  <c r="G125" i="23"/>
  <c r="F125" i="23"/>
  <c r="E125" i="23"/>
  <c r="D125" i="23"/>
  <c r="AO124" i="23"/>
  <c r="AK124" i="23"/>
  <c r="AI124" i="23"/>
  <c r="Z124" i="23"/>
  <c r="C124" i="23" s="1"/>
  <c r="I124" i="23"/>
  <c r="G124" i="23"/>
  <c r="F124" i="23"/>
  <c r="E124" i="23"/>
  <c r="D124" i="23"/>
  <c r="AO123" i="23"/>
  <c r="AK123" i="23"/>
  <c r="AI123" i="23"/>
  <c r="Z123" i="23"/>
  <c r="C123" i="23" s="1"/>
  <c r="I123" i="23"/>
  <c r="G123" i="23"/>
  <c r="F123" i="23"/>
  <c r="E123" i="23"/>
  <c r="D123" i="23"/>
  <c r="AO122" i="23"/>
  <c r="AK122" i="23"/>
  <c r="AI122" i="23"/>
  <c r="Z122" i="23"/>
  <c r="C122" i="23" s="1"/>
  <c r="I122" i="23"/>
  <c r="G122" i="23"/>
  <c r="F122" i="23"/>
  <c r="E122" i="23"/>
  <c r="D122" i="23"/>
  <c r="AO121" i="23"/>
  <c r="AK121" i="23"/>
  <c r="AI121" i="23"/>
  <c r="Z121" i="23"/>
  <c r="C121" i="23" s="1"/>
  <c r="I121" i="23"/>
  <c r="G121" i="23"/>
  <c r="F121" i="23"/>
  <c r="E121" i="23"/>
  <c r="D121" i="23"/>
  <c r="AO120" i="23"/>
  <c r="AK120" i="23"/>
  <c r="AI120" i="23"/>
  <c r="Z120" i="23"/>
  <c r="C120" i="23" s="1"/>
  <c r="I120" i="23"/>
  <c r="G120" i="23"/>
  <c r="F120" i="23"/>
  <c r="E120" i="23"/>
  <c r="D120" i="23"/>
  <c r="AO119" i="23"/>
  <c r="AK119" i="23"/>
  <c r="AI119" i="23"/>
  <c r="Z119" i="23"/>
  <c r="C119" i="23" s="1"/>
  <c r="I119" i="23"/>
  <c r="G119" i="23"/>
  <c r="F119" i="23"/>
  <c r="E119" i="23"/>
  <c r="D119" i="23"/>
  <c r="AO118" i="23"/>
  <c r="AK118" i="23"/>
  <c r="AI118" i="23"/>
  <c r="Z118" i="23"/>
  <c r="C118" i="23" s="1"/>
  <c r="I118" i="23"/>
  <c r="G118" i="23"/>
  <c r="F118" i="23"/>
  <c r="E118" i="23"/>
  <c r="D118" i="23"/>
  <c r="AO117" i="23"/>
  <c r="AK117" i="23"/>
  <c r="AI117" i="23"/>
  <c r="Z117" i="23"/>
  <c r="C117" i="23" s="1"/>
  <c r="I117" i="23"/>
  <c r="G117" i="23"/>
  <c r="F117" i="23"/>
  <c r="E117" i="23"/>
  <c r="D117" i="23"/>
  <c r="AO116" i="23"/>
  <c r="AK116" i="23"/>
  <c r="AI116" i="23"/>
  <c r="Z116" i="23"/>
  <c r="C116" i="23" s="1"/>
  <c r="I116" i="23"/>
  <c r="G116" i="23"/>
  <c r="F116" i="23"/>
  <c r="E116" i="23"/>
  <c r="D116" i="23"/>
  <c r="AO115" i="23"/>
  <c r="AK115" i="23"/>
  <c r="AI115" i="23"/>
  <c r="Z115" i="23"/>
  <c r="C115" i="23" s="1"/>
  <c r="I115" i="23"/>
  <c r="G115" i="23"/>
  <c r="F115" i="23"/>
  <c r="E115" i="23"/>
  <c r="D115" i="23"/>
  <c r="AO114" i="23"/>
  <c r="AK114" i="23"/>
  <c r="AI114" i="23"/>
  <c r="Z114" i="23"/>
  <c r="C114" i="23" s="1"/>
  <c r="I114" i="23"/>
  <c r="G114" i="23"/>
  <c r="F114" i="23"/>
  <c r="E114" i="23"/>
  <c r="D114" i="23"/>
  <c r="AO113" i="23"/>
  <c r="AK113" i="23"/>
  <c r="AI113" i="23"/>
  <c r="Z113" i="23"/>
  <c r="C113" i="23" s="1"/>
  <c r="I113" i="23"/>
  <c r="G113" i="23"/>
  <c r="F113" i="23"/>
  <c r="E113" i="23"/>
  <c r="D113" i="23"/>
  <c r="AO112" i="23"/>
  <c r="AK112" i="23"/>
  <c r="AI112" i="23"/>
  <c r="Z112" i="23"/>
  <c r="C112" i="23" s="1"/>
  <c r="I112" i="23"/>
  <c r="G112" i="23"/>
  <c r="F112" i="23"/>
  <c r="E112" i="23"/>
  <c r="D112" i="23"/>
  <c r="AO111" i="23"/>
  <c r="AK111" i="23"/>
  <c r="AI111" i="23"/>
  <c r="Z111" i="23"/>
  <c r="C111" i="23" s="1"/>
  <c r="I111" i="23"/>
  <c r="G111" i="23"/>
  <c r="F111" i="23"/>
  <c r="E111" i="23"/>
  <c r="D111" i="23"/>
  <c r="AO110" i="23"/>
  <c r="AK110" i="23"/>
  <c r="AI110" i="23"/>
  <c r="Z110" i="23"/>
  <c r="C110" i="23" s="1"/>
  <c r="I110" i="23"/>
  <c r="G110" i="23"/>
  <c r="F110" i="23"/>
  <c r="E110" i="23"/>
  <c r="D110" i="23"/>
  <c r="AO109" i="23"/>
  <c r="AK109" i="23"/>
  <c r="AI109" i="23"/>
  <c r="Z109" i="23"/>
  <c r="C109" i="23" s="1"/>
  <c r="I109" i="23"/>
  <c r="G109" i="23"/>
  <c r="F109" i="23"/>
  <c r="E109" i="23"/>
  <c r="D109" i="23"/>
  <c r="AO108" i="23"/>
  <c r="AK108" i="23"/>
  <c r="AI108" i="23"/>
  <c r="Z108" i="23"/>
  <c r="C108" i="23" s="1"/>
  <c r="I108" i="23"/>
  <c r="G108" i="23"/>
  <c r="F108" i="23"/>
  <c r="E108" i="23"/>
  <c r="D108" i="23"/>
  <c r="AO107" i="23"/>
  <c r="AK107" i="23"/>
  <c r="AI107" i="23"/>
  <c r="Z107" i="23"/>
  <c r="C107" i="23" s="1"/>
  <c r="I107" i="23"/>
  <c r="G107" i="23"/>
  <c r="F107" i="23"/>
  <c r="E107" i="23"/>
  <c r="D107" i="23"/>
  <c r="AO106" i="23"/>
  <c r="AK106" i="23"/>
  <c r="AI106" i="23"/>
  <c r="Z106" i="23"/>
  <c r="C106" i="23" s="1"/>
  <c r="I106" i="23"/>
  <c r="G106" i="23"/>
  <c r="F106" i="23"/>
  <c r="E106" i="23"/>
  <c r="D106" i="23"/>
  <c r="AO105" i="23"/>
  <c r="AK105" i="23"/>
  <c r="AI105" i="23"/>
  <c r="Z105" i="23"/>
  <c r="C105" i="23" s="1"/>
  <c r="I105" i="23"/>
  <c r="G105" i="23"/>
  <c r="F105" i="23"/>
  <c r="E105" i="23"/>
  <c r="D105" i="23"/>
  <c r="AO104" i="23"/>
  <c r="AK104" i="23"/>
  <c r="AI104" i="23"/>
  <c r="Z104" i="23"/>
  <c r="C104" i="23" s="1"/>
  <c r="I104" i="23"/>
  <c r="G104" i="23"/>
  <c r="F104" i="23"/>
  <c r="E104" i="23"/>
  <c r="D104" i="23"/>
  <c r="AO103" i="23"/>
  <c r="AK103" i="23"/>
  <c r="AI103" i="23"/>
  <c r="Z103" i="23"/>
  <c r="C103" i="23" s="1"/>
  <c r="I103" i="23"/>
  <c r="G103" i="23"/>
  <c r="F103" i="23"/>
  <c r="E103" i="23"/>
  <c r="D103" i="23"/>
  <c r="AO102" i="23"/>
  <c r="AK102" i="23"/>
  <c r="AI102" i="23"/>
  <c r="Z102" i="23"/>
  <c r="C102" i="23" s="1"/>
  <c r="I102" i="23"/>
  <c r="G102" i="23"/>
  <c r="F102" i="23"/>
  <c r="E102" i="23"/>
  <c r="D102" i="23"/>
  <c r="AO101" i="23"/>
  <c r="AK101" i="23"/>
  <c r="AI101" i="23"/>
  <c r="Z101" i="23"/>
  <c r="C101" i="23" s="1"/>
  <c r="I101" i="23"/>
  <c r="G101" i="23"/>
  <c r="F101" i="23"/>
  <c r="E101" i="23"/>
  <c r="D101" i="23"/>
  <c r="AO100" i="23"/>
  <c r="AK100" i="23"/>
  <c r="AI100" i="23"/>
  <c r="Z100" i="23"/>
  <c r="C100" i="23" s="1"/>
  <c r="I100" i="23"/>
  <c r="G100" i="23"/>
  <c r="F100" i="23"/>
  <c r="E100" i="23"/>
  <c r="D100" i="23"/>
  <c r="AO99" i="23"/>
  <c r="AK99" i="23"/>
  <c r="AI99" i="23"/>
  <c r="Z99" i="23"/>
  <c r="C99" i="23" s="1"/>
  <c r="I99" i="23"/>
  <c r="G99" i="23"/>
  <c r="F99" i="23"/>
  <c r="E99" i="23"/>
  <c r="D99" i="23"/>
  <c r="AO98" i="23"/>
  <c r="AK98" i="23"/>
  <c r="AI98" i="23"/>
  <c r="Z98" i="23"/>
  <c r="C98" i="23" s="1"/>
  <c r="I98" i="23"/>
  <c r="G98" i="23"/>
  <c r="F98" i="23"/>
  <c r="E98" i="23"/>
  <c r="D98" i="23"/>
  <c r="AO97" i="23"/>
  <c r="AK97" i="23"/>
  <c r="AI97" i="23"/>
  <c r="Z97" i="23"/>
  <c r="C97" i="23" s="1"/>
  <c r="I97" i="23"/>
  <c r="G97" i="23"/>
  <c r="F97" i="23"/>
  <c r="E97" i="23"/>
  <c r="D97" i="23"/>
  <c r="AO96" i="23"/>
  <c r="AK96" i="23"/>
  <c r="AI96" i="23"/>
  <c r="Z96" i="23"/>
  <c r="C96" i="23" s="1"/>
  <c r="I96" i="23"/>
  <c r="G96" i="23"/>
  <c r="F96" i="23"/>
  <c r="E96" i="23"/>
  <c r="D96" i="23"/>
  <c r="AO95" i="23"/>
  <c r="AK95" i="23"/>
  <c r="AI95" i="23"/>
  <c r="Z95" i="23"/>
  <c r="C95" i="23" s="1"/>
  <c r="I95" i="23"/>
  <c r="G95" i="23"/>
  <c r="F95" i="23"/>
  <c r="E95" i="23"/>
  <c r="D95" i="23"/>
  <c r="AO94" i="23"/>
  <c r="AK94" i="23"/>
  <c r="AI94" i="23"/>
  <c r="Z94" i="23"/>
  <c r="C94" i="23" s="1"/>
  <c r="I94" i="23"/>
  <c r="G94" i="23"/>
  <c r="F94" i="23"/>
  <c r="E94" i="23"/>
  <c r="D94" i="23"/>
  <c r="AO93" i="23"/>
  <c r="AK93" i="23"/>
  <c r="AI93" i="23"/>
  <c r="Z93" i="23"/>
  <c r="C93" i="23" s="1"/>
  <c r="I93" i="23"/>
  <c r="G93" i="23"/>
  <c r="F93" i="23"/>
  <c r="E93" i="23"/>
  <c r="D93" i="23"/>
  <c r="AO92" i="23"/>
  <c r="AK92" i="23"/>
  <c r="AI92" i="23"/>
  <c r="Z92" i="23"/>
  <c r="C92" i="23" s="1"/>
  <c r="I92" i="23"/>
  <c r="G92" i="23"/>
  <c r="F92" i="23"/>
  <c r="E92" i="23"/>
  <c r="D92" i="23"/>
  <c r="AO91" i="23"/>
  <c r="AK91" i="23"/>
  <c r="AI91" i="23"/>
  <c r="Z91" i="23"/>
  <c r="C91" i="23" s="1"/>
  <c r="I91" i="23"/>
  <c r="G91" i="23"/>
  <c r="F91" i="23"/>
  <c r="E91" i="23"/>
  <c r="D91" i="23"/>
  <c r="AO90" i="23"/>
  <c r="AK90" i="23"/>
  <c r="AI90" i="23"/>
  <c r="Z90" i="23"/>
  <c r="C90" i="23" s="1"/>
  <c r="I90" i="23"/>
  <c r="G90" i="23"/>
  <c r="F90" i="23"/>
  <c r="E90" i="23"/>
  <c r="D90" i="23"/>
  <c r="AO89" i="23"/>
  <c r="AK89" i="23"/>
  <c r="AI89" i="23"/>
  <c r="Z89" i="23"/>
  <c r="C89" i="23" s="1"/>
  <c r="I89" i="23"/>
  <c r="G89" i="23"/>
  <c r="F89" i="23"/>
  <c r="E89" i="23"/>
  <c r="D89" i="23"/>
  <c r="AO88" i="23"/>
  <c r="AK88" i="23"/>
  <c r="AI88" i="23"/>
  <c r="Z88" i="23"/>
  <c r="C88" i="23" s="1"/>
  <c r="I88" i="23"/>
  <c r="G88" i="23"/>
  <c r="F88" i="23"/>
  <c r="E88" i="23"/>
  <c r="D88" i="23"/>
  <c r="AO87" i="23"/>
  <c r="AK87" i="23"/>
  <c r="AI87" i="23"/>
  <c r="Z87" i="23"/>
  <c r="C87" i="23" s="1"/>
  <c r="I87" i="23"/>
  <c r="G87" i="23"/>
  <c r="F87" i="23"/>
  <c r="E87" i="23"/>
  <c r="D87" i="23"/>
  <c r="AO86" i="23"/>
  <c r="AK86" i="23"/>
  <c r="AI86" i="23"/>
  <c r="Z86" i="23"/>
  <c r="C86" i="23" s="1"/>
  <c r="I86" i="23"/>
  <c r="G86" i="23"/>
  <c r="F86" i="23"/>
  <c r="E86" i="23"/>
  <c r="D86" i="23"/>
  <c r="AO85" i="23"/>
  <c r="AK85" i="23"/>
  <c r="AI85" i="23"/>
  <c r="Z85" i="23"/>
  <c r="C85" i="23" s="1"/>
  <c r="I85" i="23"/>
  <c r="G85" i="23"/>
  <c r="F85" i="23"/>
  <c r="E85" i="23"/>
  <c r="D85" i="23"/>
  <c r="AO84" i="23"/>
  <c r="AK84" i="23"/>
  <c r="AI84" i="23"/>
  <c r="Z84" i="23"/>
  <c r="C84" i="23" s="1"/>
  <c r="I84" i="23"/>
  <c r="G84" i="23"/>
  <c r="F84" i="23"/>
  <c r="E84" i="23"/>
  <c r="D84" i="23"/>
  <c r="AO83" i="23"/>
  <c r="AK83" i="23"/>
  <c r="AI83" i="23"/>
  <c r="Z83" i="23"/>
  <c r="C83" i="23" s="1"/>
  <c r="I83" i="23"/>
  <c r="G83" i="23"/>
  <c r="F83" i="23"/>
  <c r="E83" i="23"/>
  <c r="D83" i="23"/>
  <c r="AO82" i="23"/>
  <c r="AK82" i="23"/>
  <c r="AI82" i="23"/>
  <c r="Z82" i="23"/>
  <c r="C82" i="23" s="1"/>
  <c r="I82" i="23"/>
  <c r="G82" i="23"/>
  <c r="F82" i="23"/>
  <c r="E82" i="23"/>
  <c r="D82" i="23"/>
  <c r="AO81" i="23"/>
  <c r="AK81" i="23"/>
  <c r="AI81" i="23"/>
  <c r="Z81" i="23"/>
  <c r="C81" i="23" s="1"/>
  <c r="I81" i="23"/>
  <c r="G81" i="23"/>
  <c r="F81" i="23"/>
  <c r="E81" i="23"/>
  <c r="D81" i="23"/>
  <c r="AO80" i="23"/>
  <c r="AK80" i="23"/>
  <c r="AI80" i="23"/>
  <c r="Z80" i="23"/>
  <c r="C80" i="23" s="1"/>
  <c r="I80" i="23"/>
  <c r="G80" i="23"/>
  <c r="F80" i="23"/>
  <c r="E80" i="23"/>
  <c r="D80" i="23"/>
  <c r="AO79" i="23"/>
  <c r="AK79" i="23"/>
  <c r="AI79" i="23"/>
  <c r="Z79" i="23"/>
  <c r="C79" i="23" s="1"/>
  <c r="I79" i="23"/>
  <c r="G79" i="23"/>
  <c r="F79" i="23"/>
  <c r="E79" i="23"/>
  <c r="D79" i="23"/>
  <c r="AO78" i="23"/>
  <c r="AK78" i="23"/>
  <c r="AI78" i="23"/>
  <c r="Z78" i="23"/>
  <c r="C78" i="23" s="1"/>
  <c r="I78" i="23"/>
  <c r="G78" i="23"/>
  <c r="F78" i="23"/>
  <c r="E78" i="23"/>
  <c r="D78" i="23"/>
  <c r="AO77" i="23"/>
  <c r="AK77" i="23"/>
  <c r="AI77" i="23"/>
  <c r="Z77" i="23"/>
  <c r="C77" i="23" s="1"/>
  <c r="I77" i="23"/>
  <c r="G77" i="23"/>
  <c r="F77" i="23"/>
  <c r="E77" i="23"/>
  <c r="D77" i="23"/>
  <c r="AO76" i="23"/>
  <c r="AK76" i="23"/>
  <c r="AI76" i="23"/>
  <c r="Z76" i="23"/>
  <c r="C76" i="23" s="1"/>
  <c r="I76" i="23"/>
  <c r="G76" i="23"/>
  <c r="F76" i="23"/>
  <c r="E76" i="23"/>
  <c r="D76" i="23"/>
  <c r="AO75" i="23"/>
  <c r="AK75" i="23"/>
  <c r="AI75" i="23"/>
  <c r="Z75" i="23"/>
  <c r="C75" i="23" s="1"/>
  <c r="I75" i="23"/>
  <c r="G75" i="23"/>
  <c r="F75" i="23"/>
  <c r="E75" i="23"/>
  <c r="D75" i="23"/>
  <c r="AO74" i="23"/>
  <c r="AK74" i="23"/>
  <c r="AI74" i="23"/>
  <c r="Z74" i="23"/>
  <c r="C74" i="23" s="1"/>
  <c r="I74" i="23"/>
  <c r="G74" i="23"/>
  <c r="F74" i="23"/>
  <c r="E74" i="23"/>
  <c r="D74" i="23"/>
  <c r="AO73" i="23"/>
  <c r="AK73" i="23"/>
  <c r="AI73" i="23"/>
  <c r="Z73" i="23"/>
  <c r="C73" i="23" s="1"/>
  <c r="I73" i="23"/>
  <c r="G73" i="23"/>
  <c r="F73" i="23"/>
  <c r="E73" i="23"/>
  <c r="D73" i="23"/>
  <c r="AO72" i="23"/>
  <c r="AK72" i="23"/>
  <c r="AI72" i="23"/>
  <c r="Z72" i="23"/>
  <c r="C72" i="23" s="1"/>
  <c r="I72" i="23"/>
  <c r="G72" i="23"/>
  <c r="F72" i="23"/>
  <c r="E72" i="23"/>
  <c r="D72" i="23"/>
  <c r="AO71" i="23"/>
  <c r="AK71" i="23"/>
  <c r="AI71" i="23"/>
  <c r="Z71" i="23"/>
  <c r="C71" i="23" s="1"/>
  <c r="I71" i="23"/>
  <c r="G71" i="23"/>
  <c r="F71" i="23"/>
  <c r="E71" i="23"/>
  <c r="D71" i="23"/>
  <c r="AO70" i="23"/>
  <c r="AK70" i="23"/>
  <c r="AI70" i="23"/>
  <c r="Z70" i="23"/>
  <c r="C70" i="23" s="1"/>
  <c r="I70" i="23"/>
  <c r="G70" i="23"/>
  <c r="F70" i="23"/>
  <c r="E70" i="23"/>
  <c r="D70" i="23"/>
  <c r="AO69" i="23"/>
  <c r="AK69" i="23"/>
  <c r="AI69" i="23"/>
  <c r="Z69" i="23"/>
  <c r="C69" i="23" s="1"/>
  <c r="I69" i="23"/>
  <c r="G69" i="23"/>
  <c r="F69" i="23"/>
  <c r="E69" i="23"/>
  <c r="D69" i="23"/>
  <c r="AO68" i="23"/>
  <c r="AK68" i="23"/>
  <c r="AI68" i="23"/>
  <c r="Z68" i="23"/>
  <c r="C68" i="23" s="1"/>
  <c r="I68" i="23"/>
  <c r="G68" i="23"/>
  <c r="F68" i="23"/>
  <c r="E68" i="23"/>
  <c r="D68" i="23"/>
  <c r="AO67" i="23"/>
  <c r="AK67" i="23"/>
  <c r="AI67" i="23"/>
  <c r="Z67" i="23"/>
  <c r="C67" i="23" s="1"/>
  <c r="I67" i="23"/>
  <c r="G67" i="23"/>
  <c r="F67" i="23"/>
  <c r="E67" i="23"/>
  <c r="D67" i="23"/>
  <c r="AO66" i="23"/>
  <c r="AK66" i="23"/>
  <c r="AI66" i="23"/>
  <c r="Z66" i="23"/>
  <c r="C66" i="23" s="1"/>
  <c r="I66" i="23"/>
  <c r="G66" i="23"/>
  <c r="F66" i="23"/>
  <c r="E66" i="23"/>
  <c r="D66" i="23"/>
  <c r="AO65" i="23"/>
  <c r="AK65" i="23"/>
  <c r="AI65" i="23"/>
  <c r="Z65" i="23"/>
  <c r="C65" i="23" s="1"/>
  <c r="I65" i="23"/>
  <c r="G65" i="23"/>
  <c r="F65" i="23"/>
  <c r="E65" i="23"/>
  <c r="D65" i="23"/>
  <c r="AO64" i="23"/>
  <c r="AK64" i="23"/>
  <c r="AI64" i="23"/>
  <c r="Z64" i="23"/>
  <c r="C64" i="23" s="1"/>
  <c r="I64" i="23"/>
  <c r="G64" i="23"/>
  <c r="F64" i="23"/>
  <c r="E64" i="23"/>
  <c r="D64" i="23"/>
  <c r="AO63" i="23"/>
  <c r="AK63" i="23"/>
  <c r="AI63" i="23"/>
  <c r="Z63" i="23"/>
  <c r="C63" i="23" s="1"/>
  <c r="I63" i="23"/>
  <c r="G63" i="23"/>
  <c r="F63" i="23"/>
  <c r="E63" i="23"/>
  <c r="D63" i="23"/>
  <c r="AO62" i="23"/>
  <c r="AK62" i="23"/>
  <c r="AI62" i="23"/>
  <c r="Z62" i="23"/>
  <c r="C62" i="23" s="1"/>
  <c r="I62" i="23"/>
  <c r="G62" i="23"/>
  <c r="F62" i="23"/>
  <c r="E62" i="23"/>
  <c r="D62" i="23"/>
  <c r="AO61" i="23"/>
  <c r="AK61" i="23"/>
  <c r="AI61" i="23"/>
  <c r="Z61" i="23"/>
  <c r="C61" i="23" s="1"/>
  <c r="I61" i="23"/>
  <c r="G61" i="23"/>
  <c r="F61" i="23"/>
  <c r="E61" i="23"/>
  <c r="D61" i="23"/>
  <c r="AO60" i="23"/>
  <c r="AK60" i="23"/>
  <c r="AI60" i="23"/>
  <c r="Z60" i="23"/>
  <c r="C60" i="23" s="1"/>
  <c r="I60" i="23"/>
  <c r="G60" i="23"/>
  <c r="F60" i="23"/>
  <c r="E60" i="23"/>
  <c r="D60" i="23"/>
  <c r="AO59" i="23"/>
  <c r="AK59" i="23"/>
  <c r="AI59" i="23"/>
  <c r="Z59" i="23"/>
  <c r="C59" i="23" s="1"/>
  <c r="I59" i="23"/>
  <c r="G59" i="23"/>
  <c r="F59" i="23"/>
  <c r="E59" i="23"/>
  <c r="D59" i="23"/>
  <c r="AO58" i="23"/>
  <c r="AK58" i="23"/>
  <c r="AI58" i="23"/>
  <c r="Z58" i="23"/>
  <c r="C58" i="23" s="1"/>
  <c r="I58" i="23"/>
  <c r="G58" i="23"/>
  <c r="F58" i="23"/>
  <c r="E58" i="23"/>
  <c r="D58" i="23"/>
  <c r="AO57" i="23"/>
  <c r="AK57" i="23"/>
  <c r="AI57" i="23"/>
  <c r="Z57" i="23"/>
  <c r="C57" i="23" s="1"/>
  <c r="I57" i="23"/>
  <c r="G57" i="23"/>
  <c r="F57" i="23"/>
  <c r="E57" i="23"/>
  <c r="D57" i="23"/>
  <c r="AO56" i="23"/>
  <c r="AK56" i="23"/>
  <c r="AI56" i="23"/>
  <c r="Z56" i="23"/>
  <c r="C56" i="23" s="1"/>
  <c r="I56" i="23"/>
  <c r="G56" i="23"/>
  <c r="F56" i="23"/>
  <c r="E56" i="23"/>
  <c r="D56" i="23"/>
  <c r="AO55" i="23"/>
  <c r="AK55" i="23"/>
  <c r="AI55" i="23"/>
  <c r="Z55" i="23"/>
  <c r="C55" i="23" s="1"/>
  <c r="I55" i="23"/>
  <c r="G55" i="23"/>
  <c r="F55" i="23"/>
  <c r="E55" i="23"/>
  <c r="D55" i="23"/>
  <c r="AO54" i="23"/>
  <c r="AK54" i="23"/>
  <c r="AI54" i="23"/>
  <c r="Z54" i="23"/>
  <c r="C54" i="23" s="1"/>
  <c r="I54" i="23"/>
  <c r="G54" i="23"/>
  <c r="F54" i="23"/>
  <c r="E54" i="23"/>
  <c r="D54" i="23"/>
  <c r="AO53" i="23"/>
  <c r="AK53" i="23"/>
  <c r="AI53" i="23"/>
  <c r="Z53" i="23"/>
  <c r="C53" i="23" s="1"/>
  <c r="I53" i="23"/>
  <c r="G53" i="23"/>
  <c r="F53" i="23"/>
  <c r="E53" i="23"/>
  <c r="D53" i="23"/>
  <c r="AO52" i="23"/>
  <c r="AK52" i="23"/>
  <c r="AI52" i="23"/>
  <c r="Z52" i="23"/>
  <c r="C52" i="23" s="1"/>
  <c r="I52" i="23"/>
  <c r="G52" i="23"/>
  <c r="F52" i="23"/>
  <c r="E52" i="23"/>
  <c r="D52" i="23"/>
  <c r="AO51" i="23"/>
  <c r="AK51" i="23"/>
  <c r="AI51" i="23"/>
  <c r="Z51" i="23"/>
  <c r="C51" i="23" s="1"/>
  <c r="I51" i="23"/>
  <c r="G51" i="23"/>
  <c r="F51" i="23"/>
  <c r="E51" i="23"/>
  <c r="D51" i="23"/>
  <c r="AO50" i="23"/>
  <c r="AK50" i="23"/>
  <c r="AI50" i="23"/>
  <c r="Z50" i="23"/>
  <c r="C50" i="23" s="1"/>
  <c r="I50" i="23"/>
  <c r="G50" i="23"/>
  <c r="F50" i="23"/>
  <c r="E50" i="23"/>
  <c r="D50" i="23"/>
  <c r="AO49" i="23"/>
  <c r="AK49" i="23"/>
  <c r="AI49" i="23"/>
  <c r="Z49" i="23"/>
  <c r="C49" i="23" s="1"/>
  <c r="I49" i="23"/>
  <c r="G49" i="23"/>
  <c r="F49" i="23"/>
  <c r="E49" i="23"/>
  <c r="D49" i="23"/>
  <c r="AO48" i="23"/>
  <c r="AK48" i="23"/>
  <c r="AI48" i="23"/>
  <c r="Z48" i="23"/>
  <c r="C48" i="23" s="1"/>
  <c r="I48" i="23"/>
  <c r="G48" i="23"/>
  <c r="F48" i="23"/>
  <c r="E48" i="23"/>
  <c r="D48" i="23"/>
  <c r="AO47" i="23"/>
  <c r="AK47" i="23"/>
  <c r="AI47" i="23"/>
  <c r="Z47" i="23"/>
  <c r="C47" i="23" s="1"/>
  <c r="I47" i="23"/>
  <c r="G47" i="23"/>
  <c r="F47" i="23"/>
  <c r="E47" i="23"/>
  <c r="D47" i="23"/>
  <c r="AO46" i="23"/>
  <c r="AK46" i="23"/>
  <c r="AI46" i="23"/>
  <c r="Z46" i="23"/>
  <c r="C46" i="23" s="1"/>
  <c r="I46" i="23"/>
  <c r="G46" i="23"/>
  <c r="F46" i="23"/>
  <c r="E46" i="23"/>
  <c r="D46" i="23"/>
  <c r="AO45" i="23"/>
  <c r="AK45" i="23"/>
  <c r="AI45" i="23"/>
  <c r="Z45" i="23"/>
  <c r="C45" i="23" s="1"/>
  <c r="I45" i="23"/>
  <c r="G45" i="23"/>
  <c r="F45" i="23"/>
  <c r="E45" i="23"/>
  <c r="D45" i="23"/>
  <c r="AO44" i="23"/>
  <c r="AK44" i="23"/>
  <c r="AI44" i="23"/>
  <c r="Z44" i="23"/>
  <c r="C44" i="23" s="1"/>
  <c r="I44" i="23"/>
  <c r="G44" i="23"/>
  <c r="F44" i="23"/>
  <c r="E44" i="23"/>
  <c r="D44" i="23"/>
  <c r="AO43" i="23"/>
  <c r="AK43" i="23"/>
  <c r="AI43" i="23"/>
  <c r="Z43" i="23"/>
  <c r="C43" i="23" s="1"/>
  <c r="I43" i="23"/>
  <c r="G43" i="23"/>
  <c r="F43" i="23"/>
  <c r="E43" i="23"/>
  <c r="D43" i="23"/>
  <c r="AO42" i="23"/>
  <c r="AK42" i="23"/>
  <c r="AI42" i="23"/>
  <c r="Z42" i="23"/>
  <c r="C42" i="23" s="1"/>
  <c r="I42" i="23"/>
  <c r="G42" i="23"/>
  <c r="F42" i="23"/>
  <c r="E42" i="23"/>
  <c r="D42" i="23"/>
  <c r="AO41" i="23"/>
  <c r="AK41" i="23"/>
  <c r="AI41" i="23"/>
  <c r="Z41" i="23"/>
  <c r="C41" i="23" s="1"/>
  <c r="I41" i="23"/>
  <c r="G41" i="23"/>
  <c r="F41" i="23"/>
  <c r="E41" i="23"/>
  <c r="D41" i="23"/>
  <c r="AO40" i="23"/>
  <c r="AK40" i="23"/>
  <c r="AI40" i="23"/>
  <c r="Z40" i="23"/>
  <c r="C40" i="23" s="1"/>
  <c r="I40" i="23"/>
  <c r="G40" i="23"/>
  <c r="F40" i="23"/>
  <c r="E40" i="23"/>
  <c r="D40" i="23"/>
  <c r="AO39" i="23"/>
  <c r="AK39" i="23"/>
  <c r="AI39" i="23"/>
  <c r="Z39" i="23"/>
  <c r="C39" i="23" s="1"/>
  <c r="I39" i="23"/>
  <c r="G39" i="23"/>
  <c r="F39" i="23"/>
  <c r="E39" i="23"/>
  <c r="D39" i="23"/>
  <c r="AO38" i="23"/>
  <c r="AK38" i="23"/>
  <c r="AI38" i="23"/>
  <c r="Z38" i="23"/>
  <c r="C38" i="23" s="1"/>
  <c r="I38" i="23"/>
  <c r="G38" i="23"/>
  <c r="F38" i="23"/>
  <c r="E38" i="23"/>
  <c r="D38" i="23"/>
  <c r="AO37" i="23"/>
  <c r="AK37" i="23"/>
  <c r="AI37" i="23"/>
  <c r="Z37" i="23"/>
  <c r="C37" i="23" s="1"/>
  <c r="I37" i="23"/>
  <c r="G37" i="23"/>
  <c r="F37" i="23"/>
  <c r="E37" i="23"/>
  <c r="D37" i="23"/>
  <c r="AO36" i="23"/>
  <c r="AK36" i="23"/>
  <c r="AI36" i="23"/>
  <c r="Z36" i="23"/>
  <c r="C36" i="23" s="1"/>
  <c r="I36" i="23"/>
  <c r="G36" i="23"/>
  <c r="F36" i="23"/>
  <c r="E36" i="23"/>
  <c r="D36" i="23"/>
  <c r="AO35" i="23"/>
  <c r="AK35" i="23"/>
  <c r="AI35" i="23"/>
  <c r="Z35" i="23"/>
  <c r="C35" i="23" s="1"/>
  <c r="I35" i="23"/>
  <c r="G35" i="23"/>
  <c r="F35" i="23"/>
  <c r="E35" i="23"/>
  <c r="D35" i="23"/>
  <c r="AO34" i="23"/>
  <c r="AK34" i="23"/>
  <c r="AI34" i="23"/>
  <c r="Z34" i="23"/>
  <c r="C34" i="23" s="1"/>
  <c r="I34" i="23"/>
  <c r="G34" i="23"/>
  <c r="F34" i="23"/>
  <c r="E34" i="23"/>
  <c r="D34" i="23"/>
  <c r="AO33" i="23"/>
  <c r="AK33" i="23"/>
  <c r="AI33" i="23"/>
  <c r="Z33" i="23"/>
  <c r="C33" i="23" s="1"/>
  <c r="I33" i="23"/>
  <c r="G33" i="23"/>
  <c r="F33" i="23"/>
  <c r="E33" i="23"/>
  <c r="D33" i="23"/>
  <c r="AO32" i="23"/>
  <c r="AK32" i="23"/>
  <c r="AI32" i="23"/>
  <c r="Z32" i="23"/>
  <c r="C32" i="23" s="1"/>
  <c r="I32" i="23"/>
  <c r="G32" i="23"/>
  <c r="F32" i="23"/>
  <c r="E32" i="23"/>
  <c r="D32" i="23"/>
  <c r="AO31" i="23"/>
  <c r="AK31" i="23"/>
  <c r="AI31" i="23"/>
  <c r="Z31" i="23"/>
  <c r="C31" i="23" s="1"/>
  <c r="I31" i="23"/>
  <c r="G31" i="23"/>
  <c r="F31" i="23"/>
  <c r="E31" i="23"/>
  <c r="D31" i="23"/>
  <c r="AO30" i="23"/>
  <c r="AK30" i="23"/>
  <c r="AI30" i="23"/>
  <c r="Z30" i="23"/>
  <c r="C30" i="23" s="1"/>
  <c r="I30" i="23"/>
  <c r="G30" i="23"/>
  <c r="F30" i="23"/>
  <c r="E30" i="23"/>
  <c r="D30" i="23"/>
  <c r="AO29" i="23"/>
  <c r="AK29" i="23"/>
  <c r="AI29" i="23"/>
  <c r="Z29" i="23"/>
  <c r="C29" i="23" s="1"/>
  <c r="I29" i="23"/>
  <c r="G29" i="23"/>
  <c r="F29" i="23"/>
  <c r="E29" i="23"/>
  <c r="D29" i="23"/>
  <c r="AO28" i="23"/>
  <c r="AK28" i="23"/>
  <c r="AI28" i="23"/>
  <c r="Z28" i="23"/>
  <c r="C28" i="23" s="1"/>
  <c r="I28" i="23"/>
  <c r="G28" i="23"/>
  <c r="F28" i="23"/>
  <c r="E28" i="23"/>
  <c r="D28" i="23"/>
  <c r="AO27" i="23"/>
  <c r="AK27" i="23"/>
  <c r="AI27" i="23"/>
  <c r="Z27" i="23"/>
  <c r="C27" i="23" s="1"/>
  <c r="I27" i="23"/>
  <c r="G27" i="23"/>
  <c r="F27" i="23"/>
  <c r="E27" i="23"/>
  <c r="D27" i="23"/>
  <c r="AO26" i="23"/>
  <c r="AK26" i="23"/>
  <c r="AI26" i="23"/>
  <c r="Z26" i="23"/>
  <c r="C26" i="23" s="1"/>
  <c r="I26" i="23"/>
  <c r="G26" i="23"/>
  <c r="F26" i="23"/>
  <c r="E26" i="23"/>
  <c r="D26" i="23"/>
  <c r="AO25" i="23"/>
  <c r="AK25" i="23"/>
  <c r="AI25" i="23"/>
  <c r="Z25" i="23"/>
  <c r="C25" i="23" s="1"/>
  <c r="I25" i="23"/>
  <c r="G25" i="23"/>
  <c r="F25" i="23"/>
  <c r="E25" i="23"/>
  <c r="D25" i="23"/>
  <c r="AO24" i="23"/>
  <c r="AK24" i="23"/>
  <c r="AI24" i="23"/>
  <c r="Z24" i="23"/>
  <c r="C24" i="23" s="1"/>
  <c r="I24" i="23"/>
  <c r="G24" i="23"/>
  <c r="F24" i="23"/>
  <c r="E24" i="23"/>
  <c r="D24" i="23"/>
  <c r="AO23" i="23"/>
  <c r="AK23" i="23"/>
  <c r="AI23" i="23"/>
  <c r="Z23" i="23"/>
  <c r="C23" i="23" s="1"/>
  <c r="I23" i="23"/>
  <c r="G23" i="23"/>
  <c r="F23" i="23"/>
  <c r="E23" i="23"/>
  <c r="D23" i="23"/>
  <c r="AO22" i="23"/>
  <c r="AK22" i="23"/>
  <c r="AI22" i="23"/>
  <c r="Z22" i="23"/>
  <c r="C22" i="23" s="1"/>
  <c r="I22" i="23"/>
  <c r="G22" i="23"/>
  <c r="F22" i="23"/>
  <c r="E22" i="23"/>
  <c r="D22" i="23"/>
  <c r="AO21" i="23"/>
  <c r="AK21" i="23"/>
  <c r="AI21" i="23"/>
  <c r="Z21" i="23"/>
  <c r="C21" i="23" s="1"/>
  <c r="I21" i="23"/>
  <c r="G21" i="23"/>
  <c r="F21" i="23"/>
  <c r="E21" i="23"/>
  <c r="D21" i="23"/>
  <c r="AO20" i="23"/>
  <c r="AK20" i="23"/>
  <c r="AI20" i="23"/>
  <c r="Z20" i="23"/>
  <c r="C20" i="23" s="1"/>
  <c r="I20" i="23"/>
  <c r="G20" i="23"/>
  <c r="F20" i="23"/>
  <c r="E20" i="23"/>
  <c r="D20" i="23"/>
  <c r="AO19" i="23"/>
  <c r="AK19" i="23"/>
  <c r="AI19" i="23"/>
  <c r="Z19" i="23"/>
  <c r="C19" i="23" s="1"/>
  <c r="I19" i="23"/>
  <c r="G19" i="23"/>
  <c r="F19" i="23"/>
  <c r="E19" i="23"/>
  <c r="D19" i="23"/>
  <c r="AO18" i="23"/>
  <c r="AK18" i="23"/>
  <c r="AI18" i="23"/>
  <c r="Z18" i="23"/>
  <c r="C18" i="23" s="1"/>
  <c r="I18" i="23"/>
  <c r="G18" i="23"/>
  <c r="F18" i="23"/>
  <c r="E18" i="23"/>
  <c r="D18" i="23"/>
  <c r="AO17" i="23"/>
  <c r="AK17" i="23"/>
  <c r="AI17" i="23"/>
  <c r="Z17" i="23"/>
  <c r="C17" i="23" s="1"/>
  <c r="I17" i="23"/>
  <c r="G17" i="23"/>
  <c r="F17" i="23"/>
  <c r="E17" i="23"/>
  <c r="D17" i="23"/>
  <c r="AO16" i="23"/>
  <c r="AK16" i="23"/>
  <c r="AI16" i="23"/>
  <c r="Z16" i="23"/>
  <c r="C16" i="23" s="1"/>
  <c r="I16" i="23"/>
  <c r="G16" i="23"/>
  <c r="F16" i="23"/>
  <c r="E16" i="23"/>
  <c r="D16" i="23"/>
  <c r="AO15" i="23"/>
  <c r="AK15" i="23"/>
  <c r="AI15" i="23"/>
  <c r="Z15" i="23"/>
  <c r="C15" i="23" s="1"/>
  <c r="I15" i="23"/>
  <c r="G15" i="23"/>
  <c r="F15" i="23"/>
  <c r="E15" i="23"/>
  <c r="D15" i="23"/>
  <c r="AO14" i="23"/>
  <c r="AK14" i="23"/>
  <c r="AI14" i="23"/>
  <c r="Z14" i="23"/>
  <c r="C14" i="23" s="1"/>
  <c r="I14" i="23"/>
  <c r="G14" i="23"/>
  <c r="F14" i="23"/>
  <c r="E14" i="23"/>
  <c r="D14" i="23"/>
  <c r="AO13" i="23"/>
  <c r="AK13" i="23"/>
  <c r="AI13" i="23"/>
  <c r="Z13" i="23"/>
  <c r="C13" i="23" s="1"/>
  <c r="I13" i="23"/>
  <c r="G13" i="23"/>
  <c r="F13" i="23"/>
  <c r="E13" i="23"/>
  <c r="D13" i="23"/>
  <c r="AO12" i="23"/>
  <c r="AK12" i="23"/>
  <c r="AI12" i="23"/>
  <c r="Z12" i="23"/>
  <c r="C12" i="23" s="1"/>
  <c r="I12" i="23"/>
  <c r="G12" i="23"/>
  <c r="F12" i="23"/>
  <c r="E12" i="23"/>
  <c r="D12" i="23"/>
  <c r="AO11" i="23"/>
  <c r="AK11" i="23"/>
  <c r="AI11" i="23"/>
  <c r="Z11" i="23"/>
  <c r="C11" i="23" s="1"/>
  <c r="I11" i="23"/>
  <c r="G11" i="23"/>
  <c r="F11" i="23"/>
  <c r="E11" i="23"/>
  <c r="D11" i="23"/>
  <c r="AO10" i="23"/>
  <c r="AK10" i="23"/>
  <c r="AI10" i="23"/>
  <c r="Z10" i="23"/>
  <c r="C10" i="23" s="1"/>
  <c r="I10" i="23"/>
  <c r="G10" i="23"/>
  <c r="F10" i="23"/>
  <c r="E10" i="23"/>
  <c r="D10" i="23"/>
  <c r="AO9" i="23"/>
  <c r="AK9" i="23"/>
  <c r="AI9" i="23"/>
  <c r="Z9" i="23"/>
  <c r="C9" i="23" s="1"/>
  <c r="I9" i="23"/>
  <c r="G9" i="23"/>
  <c r="F9" i="23"/>
  <c r="E9" i="23"/>
  <c r="D9" i="23"/>
  <c r="AO8" i="23"/>
  <c r="AK8" i="23"/>
  <c r="AI8" i="23"/>
  <c r="Z8" i="23"/>
  <c r="C8" i="23" s="1"/>
  <c r="I8" i="23"/>
  <c r="G8" i="23"/>
  <c r="F8" i="23"/>
  <c r="E8" i="23"/>
  <c r="D8" i="23"/>
  <c r="AO7" i="23"/>
  <c r="AK7" i="23"/>
  <c r="AI7" i="23"/>
  <c r="Z7" i="23"/>
  <c r="C7" i="23" s="1"/>
  <c r="I7" i="23"/>
  <c r="G7" i="23"/>
  <c r="F7" i="23"/>
  <c r="E7" i="23"/>
  <c r="D7" i="23"/>
  <c r="AO6" i="23"/>
  <c r="AK6" i="23"/>
  <c r="AI6" i="23"/>
  <c r="Z6" i="23"/>
  <c r="C6" i="23" s="1"/>
  <c r="I6" i="23"/>
  <c r="G6" i="23"/>
  <c r="F6" i="23"/>
  <c r="E6" i="23"/>
  <c r="D6" i="23"/>
  <c r="AO5" i="23"/>
  <c r="AK5" i="23"/>
  <c r="AI5" i="23"/>
  <c r="Z5" i="23"/>
  <c r="C5" i="23" s="1"/>
  <c r="I5" i="23"/>
  <c r="G5" i="23"/>
  <c r="F5" i="23"/>
  <c r="E5" i="23"/>
  <c r="D5" i="23"/>
  <c r="AO4" i="23"/>
  <c r="AK4" i="23"/>
  <c r="AI4" i="23"/>
  <c r="Z4" i="23"/>
  <c r="C4" i="23" s="1"/>
  <c r="I4" i="23"/>
  <c r="G4" i="23"/>
  <c r="F4" i="23"/>
  <c r="E4" i="23"/>
  <c r="D4" i="23"/>
  <c r="AO3" i="23"/>
  <c r="AK3" i="23"/>
  <c r="AI3" i="23"/>
  <c r="Z3" i="23"/>
  <c r="C3" i="23" s="1"/>
  <c r="I3" i="23"/>
  <c r="G3" i="23"/>
  <c r="F3" i="23"/>
  <c r="E3" i="23"/>
  <c r="D3" i="23"/>
  <c r="AO2" i="23"/>
  <c r="AL2" i="23"/>
  <c r="AK2" i="23" s="1"/>
  <c r="AI2" i="23"/>
  <c r="Z2" i="23"/>
  <c r="C2" i="23" s="1"/>
  <c r="I2" i="23"/>
  <c r="G2" i="23"/>
  <c r="F2" i="23"/>
  <c r="E2" i="23"/>
  <c r="D2" i="23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326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63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177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203" i="1"/>
  <c r="D325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326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63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177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203" i="1"/>
  <c r="E325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326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63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177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203" i="1"/>
  <c r="F325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2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5" i="1"/>
  <c r="G203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177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63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326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5" i="1"/>
  <c r="H203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177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63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326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AG391" i="1"/>
  <c r="AY284" i="1"/>
  <c r="E303" i="22"/>
  <c r="E302" i="22"/>
  <c r="E301" i="22"/>
  <c r="E300" i="22"/>
  <c r="D299" i="22"/>
  <c r="C299" i="22"/>
  <c r="D298" i="22"/>
  <c r="C298" i="22"/>
  <c r="C297" i="22" s="1"/>
  <c r="D297" i="22"/>
  <c r="E294" i="22"/>
  <c r="E292" i="22"/>
  <c r="E291" i="22"/>
  <c r="E290" i="22" s="1"/>
  <c r="D291" i="22"/>
  <c r="D290" i="22" s="1"/>
  <c r="C291" i="22"/>
  <c r="C290" i="22" s="1"/>
  <c r="E289" i="22"/>
  <c r="E288" i="22" s="1"/>
  <c r="E287" i="22" s="1"/>
  <c r="D288" i="22"/>
  <c r="D287" i="22" s="1"/>
  <c r="C288" i="22"/>
  <c r="C287" i="22" s="1"/>
  <c r="E284" i="22"/>
  <c r="E283" i="22"/>
  <c r="E282" i="22"/>
  <c r="E281" i="22"/>
  <c r="E280" i="22"/>
  <c r="D279" i="22"/>
  <c r="D278" i="22" s="1"/>
  <c r="C279" i="22"/>
  <c r="C278" i="22" s="1"/>
  <c r="E277" i="22"/>
  <c r="E276" i="22"/>
  <c r="E275" i="22"/>
  <c r="E274" i="22" s="1"/>
  <c r="E273" i="22" s="1"/>
  <c r="D274" i="22"/>
  <c r="D273" i="22" s="1"/>
  <c r="C274" i="22"/>
  <c r="C273" i="22" s="1"/>
  <c r="E272" i="22"/>
  <c r="E271" i="22"/>
  <c r="E270" i="22"/>
  <c r="E269" i="22"/>
  <c r="D268" i="22"/>
  <c r="C268" i="22"/>
  <c r="C267" i="22" s="1"/>
  <c r="D267" i="22"/>
  <c r="E266" i="22"/>
  <c r="E265" i="22" s="1"/>
  <c r="D265" i="22"/>
  <c r="D252" i="22" s="1"/>
  <c r="C265" i="22"/>
  <c r="C252" i="22" s="1"/>
  <c r="C251" i="22" s="1"/>
  <c r="E264" i="22"/>
  <c r="E263" i="22"/>
  <c r="E262" i="22"/>
  <c r="E261" i="22"/>
  <c r="E260" i="22"/>
  <c r="E259" i="22"/>
  <c r="E258" i="22"/>
  <c r="E257" i="22"/>
  <c r="E256" i="22"/>
  <c r="E255" i="22"/>
  <c r="E254" i="22"/>
  <c r="D253" i="22"/>
  <c r="C253" i="22"/>
  <c r="E250" i="22"/>
  <c r="E249" i="22" s="1"/>
  <c r="E248" i="22" s="1"/>
  <c r="E239" i="22" s="1"/>
  <c r="D249" i="22"/>
  <c r="D248" i="22" s="1"/>
  <c r="D239" i="22" s="1"/>
  <c r="C249" i="22"/>
  <c r="C248" i="22" s="1"/>
  <c r="C239" i="22" s="1"/>
  <c r="E238" i="22"/>
  <c r="E237" i="22" s="1"/>
  <c r="E236" i="22" s="1"/>
  <c r="D237" i="22"/>
  <c r="D236" i="22" s="1"/>
  <c r="C237" i="22"/>
  <c r="C236" i="22" s="1"/>
  <c r="E235" i="22"/>
  <c r="E234" i="22" s="1"/>
  <c r="E233" i="22" s="1"/>
  <c r="D234" i="22"/>
  <c r="D233" i="22" s="1"/>
  <c r="C234" i="22"/>
  <c r="C233" i="22" s="1"/>
  <c r="E231" i="22"/>
  <c r="E230" i="22" s="1"/>
  <c r="D230" i="22"/>
  <c r="C230" i="22"/>
  <c r="E229" i="22"/>
  <c r="E228" i="22" s="1"/>
  <c r="D228" i="22"/>
  <c r="C228" i="22"/>
  <c r="E227" i="22"/>
  <c r="E226" i="22" s="1"/>
  <c r="D226" i="22"/>
  <c r="C226" i="22"/>
  <c r="E225" i="22"/>
  <c r="E224" i="22" s="1"/>
  <c r="D224" i="22"/>
  <c r="C224" i="22"/>
  <c r="E223" i="22"/>
  <c r="E222" i="22" s="1"/>
  <c r="D222" i="22"/>
  <c r="C222" i="22"/>
  <c r="E221" i="22"/>
  <c r="E220" i="22" s="1"/>
  <c r="D220" i="22"/>
  <c r="C220" i="22"/>
  <c r="E219" i="22"/>
  <c r="E218" i="22" s="1"/>
  <c r="D218" i="22"/>
  <c r="C218" i="22"/>
  <c r="E214" i="22"/>
  <c r="E213" i="22"/>
  <c r="E212" i="22"/>
  <c r="E211" i="22"/>
  <c r="E210" i="22"/>
  <c r="E209" i="22"/>
  <c r="E208" i="22"/>
  <c r="E207" i="22"/>
  <c r="E206" i="22"/>
  <c r="D205" i="22"/>
  <c r="D193" i="22" s="1"/>
  <c r="D192" i="22" s="1"/>
  <c r="C205" i="22"/>
  <c r="E204" i="22"/>
  <c r="E203" i="22"/>
  <c r="E202" i="22"/>
  <c r="E201" i="22"/>
  <c r="D200" i="22"/>
  <c r="C200" i="22"/>
  <c r="E199" i="22"/>
  <c r="E198" i="22"/>
  <c r="E197" i="22"/>
  <c r="E196" i="22"/>
  <c r="E195" i="22"/>
  <c r="D194" i="22"/>
  <c r="C194" i="22"/>
  <c r="E191" i="22"/>
  <c r="E190" i="22" s="1"/>
  <c r="E189" i="22" s="1"/>
  <c r="D190" i="22"/>
  <c r="D189" i="22" s="1"/>
  <c r="C190" i="22"/>
  <c r="C189" i="22" s="1"/>
  <c r="E188" i="22"/>
  <c r="E187" i="22" s="1"/>
  <c r="D187" i="22"/>
  <c r="C187" i="22"/>
  <c r="E186" i="22"/>
  <c r="E185" i="22" s="1"/>
  <c r="D185" i="22"/>
  <c r="C185" i="22"/>
  <c r="E184" i="22"/>
  <c r="E183" i="22"/>
  <c r="E182" i="22"/>
  <c r="D181" i="22"/>
  <c r="C181" i="22"/>
  <c r="E180" i="22"/>
  <c r="E179" i="22" s="1"/>
  <c r="D179" i="22"/>
  <c r="C179" i="22"/>
  <c r="E178" i="22"/>
  <c r="E177" i="22" s="1"/>
  <c r="D177" i="22"/>
  <c r="C177" i="22"/>
  <c r="E176" i="22"/>
  <c r="E175" i="22" s="1"/>
  <c r="D175" i="22"/>
  <c r="C175" i="22"/>
  <c r="E173" i="22"/>
  <c r="E172" i="22"/>
  <c r="E171" i="22"/>
  <c r="E170" i="22"/>
  <c r="E169" i="22"/>
  <c r="D168" i="22"/>
  <c r="D167" i="22" s="1"/>
  <c r="C168" i="22"/>
  <c r="C167" i="22" s="1"/>
  <c r="E166" i="22"/>
  <c r="E165" i="22"/>
  <c r="E164" i="22"/>
  <c r="E163" i="22"/>
  <c r="E162" i="22"/>
  <c r="E161" i="22"/>
  <c r="D160" i="22"/>
  <c r="C160" i="22"/>
  <c r="E159" i="22"/>
  <c r="E158" i="22"/>
  <c r="E157" i="22"/>
  <c r="E156" i="22"/>
  <c r="D155" i="22"/>
  <c r="C155" i="22"/>
  <c r="E154" i="22"/>
  <c r="E153" i="22"/>
  <c r="E152" i="22"/>
  <c r="E151" i="22" s="1"/>
  <c r="D151" i="22"/>
  <c r="C151" i="22"/>
  <c r="E150" i="22"/>
  <c r="E149" i="22"/>
  <c r="E148" i="22"/>
  <c r="E147" i="22"/>
  <c r="E146" i="22"/>
  <c r="E145" i="22"/>
  <c r="E144" i="22"/>
  <c r="E143" i="22"/>
  <c r="D142" i="22"/>
  <c r="C142" i="22"/>
  <c r="E141" i="22"/>
  <c r="E140" i="22"/>
  <c r="E139" i="22"/>
  <c r="E138" i="22"/>
  <c r="E137" i="22"/>
  <c r="E136" i="22"/>
  <c r="E135" i="22"/>
  <c r="E134" i="22"/>
  <c r="E133" i="22"/>
  <c r="D132" i="22"/>
  <c r="C132" i="22"/>
  <c r="E131" i="22"/>
  <c r="E130" i="22"/>
  <c r="E129" i="22"/>
  <c r="E128" i="22"/>
  <c r="E127" i="22"/>
  <c r="E126" i="22"/>
  <c r="D125" i="22"/>
  <c r="C125" i="22"/>
  <c r="E124" i="22"/>
  <c r="E123" i="22"/>
  <c r="E122" i="22"/>
  <c r="E121" i="22"/>
  <c r="E120" i="22" s="1"/>
  <c r="D120" i="22"/>
  <c r="C120" i="22"/>
  <c r="E119" i="22"/>
  <c r="E118" i="22"/>
  <c r="E117" i="22"/>
  <c r="D116" i="22"/>
  <c r="C116" i="22"/>
  <c r="E115" i="22"/>
  <c r="E114" i="22"/>
  <c r="E113" i="22"/>
  <c r="E112" i="22" s="1"/>
  <c r="D112" i="22"/>
  <c r="C112" i="22"/>
  <c r="E111" i="22"/>
  <c r="E110" i="22"/>
  <c r="E109" i="22"/>
  <c r="E108" i="22"/>
  <c r="E107" i="22"/>
  <c r="D106" i="22"/>
  <c r="C106" i="22"/>
  <c r="E105" i="22"/>
  <c r="E104" i="22"/>
  <c r="E103" i="22"/>
  <c r="E102" i="22"/>
  <c r="D101" i="22"/>
  <c r="C101" i="22"/>
  <c r="E100" i="22"/>
  <c r="E99" i="22"/>
  <c r="E98" i="22"/>
  <c r="E97" i="22"/>
  <c r="E96" i="22"/>
  <c r="E95" i="22"/>
  <c r="E94" i="22"/>
  <c r="D93" i="22"/>
  <c r="C93" i="22"/>
  <c r="E92" i="22"/>
  <c r="E91" i="22"/>
  <c r="E90" i="22"/>
  <c r="E89" i="22" s="1"/>
  <c r="D89" i="22"/>
  <c r="C89" i="22"/>
  <c r="E88" i="22"/>
  <c r="E87" i="22"/>
  <c r="E86" i="22"/>
  <c r="E85" i="22"/>
  <c r="E84" i="22" s="1"/>
  <c r="D84" i="22"/>
  <c r="C84" i="22"/>
  <c r="E82" i="22"/>
  <c r="E81" i="22"/>
  <c r="E80" i="22"/>
  <c r="E79" i="22"/>
  <c r="E78" i="22"/>
  <c r="D77" i="22"/>
  <c r="C77" i="22"/>
  <c r="E76" i="22"/>
  <c r="E75" i="22"/>
  <c r="E74" i="22"/>
  <c r="E73" i="22"/>
  <c r="D72" i="22"/>
  <c r="C72" i="22"/>
  <c r="E71" i="22"/>
  <c r="E70" i="22" s="1"/>
  <c r="D70" i="22"/>
  <c r="C70" i="22"/>
  <c r="E69" i="22"/>
  <c r="E68" i="22"/>
  <c r="E67" i="22"/>
  <c r="E66" i="22"/>
  <c r="E65" i="22"/>
  <c r="D64" i="22"/>
  <c r="C64" i="22"/>
  <c r="E60" i="22"/>
  <c r="E59" i="22"/>
  <c r="E58" i="22" s="1"/>
  <c r="E57" i="22" s="1"/>
  <c r="D59" i="22"/>
  <c r="D58" i="22" s="1"/>
  <c r="D57" i="22" s="1"/>
  <c r="C59" i="22"/>
  <c r="C58" i="22" s="1"/>
  <c r="C57" i="22" s="1"/>
  <c r="E51" i="22"/>
  <c r="D51" i="22"/>
  <c r="C51" i="22"/>
  <c r="E49" i="22"/>
  <c r="E47" i="22" s="1"/>
  <c r="E46" i="22" s="1"/>
  <c r="E48" i="22"/>
  <c r="D47" i="22"/>
  <c r="D46" i="22" s="1"/>
  <c r="C47" i="22"/>
  <c r="C46" i="22" s="1"/>
  <c r="E45" i="22"/>
  <c r="E44" i="22" s="1"/>
  <c r="D44" i="22"/>
  <c r="C44" i="22"/>
  <c r="E43" i="22"/>
  <c r="E42" i="22" s="1"/>
  <c r="D42" i="22"/>
  <c r="C42" i="22"/>
  <c r="E41" i="22"/>
  <c r="E40" i="22"/>
  <c r="E39" i="22"/>
  <c r="D38" i="22"/>
  <c r="C38" i="22"/>
  <c r="E37" i="22"/>
  <c r="E36" i="22" s="1"/>
  <c r="D36" i="22"/>
  <c r="C36" i="22"/>
  <c r="E35" i="22"/>
  <c r="E34" i="22" s="1"/>
  <c r="D34" i="22"/>
  <c r="C34" i="22"/>
  <c r="E33" i="22"/>
  <c r="E32" i="22" s="1"/>
  <c r="D32" i="22"/>
  <c r="C32" i="22"/>
  <c r="E26" i="22"/>
  <c r="E25" i="22"/>
  <c r="E23" i="22" s="1"/>
  <c r="E24" i="22"/>
  <c r="D23" i="22"/>
  <c r="C23" i="22"/>
  <c r="E22" i="22"/>
  <c r="E21" i="22"/>
  <c r="E20" i="22" s="1"/>
  <c r="D20" i="22"/>
  <c r="C20" i="22"/>
  <c r="E19" i="22"/>
  <c r="E18" i="22"/>
  <c r="D17" i="22"/>
  <c r="D16" i="22" s="1"/>
  <c r="C17" i="22"/>
  <c r="C16" i="22" s="1"/>
  <c r="E15" i="22"/>
  <c r="E14" i="22"/>
  <c r="E13" i="22"/>
  <c r="E12" i="22"/>
  <c r="E11" i="22"/>
  <c r="E10" i="22"/>
  <c r="E9" i="22"/>
  <c r="D8" i="22"/>
  <c r="D7" i="22" s="1"/>
  <c r="C8" i="22"/>
  <c r="C7" i="22" s="1"/>
  <c r="E72" i="22" l="1"/>
  <c r="D174" i="22"/>
  <c r="D251" i="22"/>
  <c r="C193" i="22"/>
  <c r="C192" i="22" s="1"/>
  <c r="C31" i="22"/>
  <c r="E38" i="22"/>
  <c r="A84" i="23"/>
  <c r="A114" i="23"/>
  <c r="A251" i="23"/>
  <c r="A287" i="23"/>
  <c r="A190" i="23"/>
  <c r="A78" i="23"/>
  <c r="A82" i="23"/>
  <c r="A94" i="23"/>
  <c r="A262" i="23"/>
  <c r="A348" i="23"/>
  <c r="A200" i="23"/>
  <c r="A352" i="23"/>
  <c r="A360" i="23"/>
  <c r="A364" i="23"/>
  <c r="A368" i="23"/>
  <c r="A335" i="23"/>
  <c r="A3" i="23"/>
  <c r="A157" i="23"/>
  <c r="A52" i="23"/>
  <c r="A2" i="23"/>
  <c r="A109" i="23"/>
  <c r="A99" i="23"/>
  <c r="A180" i="23"/>
  <c r="A188" i="23"/>
  <c r="A260" i="23"/>
  <c r="A225" i="23"/>
  <c r="A238" i="23"/>
  <c r="A41" i="23"/>
  <c r="A24" i="23"/>
  <c r="A7" i="23"/>
  <c r="A15" i="23"/>
  <c r="A68" i="23"/>
  <c r="A77" i="23"/>
  <c r="A81" i="23"/>
  <c r="A174" i="23"/>
  <c r="A250" i="23"/>
  <c r="A313" i="23"/>
  <c r="A330" i="23"/>
  <c r="A347" i="23"/>
  <c r="A14" i="23"/>
  <c r="A72" i="23"/>
  <c r="A154" i="23"/>
  <c r="A164" i="23"/>
  <c r="A178" i="23"/>
  <c r="A323" i="23"/>
  <c r="A332" i="23"/>
  <c r="A34" i="23"/>
  <c r="A42" i="23"/>
  <c r="A53" i="23"/>
  <c r="A147" i="23"/>
  <c r="A166" i="23"/>
  <c r="A220" i="23"/>
  <c r="A224" i="23"/>
  <c r="A118" i="23"/>
  <c r="A134" i="23"/>
  <c r="A203" i="23"/>
  <c r="A228" i="23"/>
  <c r="A296" i="23"/>
  <c r="A308" i="23"/>
  <c r="A25" i="23"/>
  <c r="A29" i="23"/>
  <c r="A96" i="23"/>
  <c r="A215" i="23"/>
  <c r="A383" i="23"/>
  <c r="A60" i="23"/>
  <c r="A16" i="23"/>
  <c r="A198" i="23"/>
  <c r="A274" i="23"/>
  <c r="A87" i="23"/>
  <c r="A125" i="23"/>
  <c r="A202" i="23"/>
  <c r="A252" i="23"/>
  <c r="A265" i="23"/>
  <c r="A303" i="23"/>
  <c r="A45" i="23"/>
  <c r="A138" i="23"/>
  <c r="A255" i="23"/>
  <c r="A98" i="23"/>
  <c r="A13" i="23"/>
  <c r="A168" i="23"/>
  <c r="A192" i="23"/>
  <c r="A205" i="23"/>
  <c r="A214" i="23"/>
  <c r="A240" i="23"/>
  <c r="A276" i="23"/>
  <c r="A311" i="23"/>
  <c r="A110" i="23"/>
  <c r="A320" i="23"/>
  <c r="A159" i="23"/>
  <c r="A219" i="23"/>
  <c r="A223" i="23"/>
  <c r="A307" i="23"/>
  <c r="A372" i="23"/>
  <c r="A381" i="23"/>
  <c r="A9" i="23"/>
  <c r="A19" i="23"/>
  <c r="A40" i="23"/>
  <c r="A62" i="23"/>
  <c r="A76" i="23"/>
  <c r="A124" i="23"/>
  <c r="A133" i="23"/>
  <c r="A65" i="23"/>
  <c r="A93" i="23"/>
  <c r="A106" i="23"/>
  <c r="A284" i="23"/>
  <c r="A315" i="23"/>
  <c r="A345" i="23"/>
  <c r="A11" i="23"/>
  <c r="A57" i="23"/>
  <c r="A64" i="23"/>
  <c r="A66" i="23"/>
  <c r="A88" i="23"/>
  <c r="A97" i="23"/>
  <c r="A209" i="23"/>
  <c r="A235" i="23"/>
  <c r="A248" i="23"/>
  <c r="A271" i="23"/>
  <c r="A336" i="23"/>
  <c r="A371" i="23"/>
  <c r="A142" i="23"/>
  <c r="A8" i="23"/>
  <c r="A12" i="23"/>
  <c r="A38" i="23"/>
  <c r="A39" i="23"/>
  <c r="A156" i="23"/>
  <c r="A162" i="23"/>
  <c r="A176" i="23"/>
  <c r="A186" i="23"/>
  <c r="A204" i="23"/>
  <c r="A213" i="23"/>
  <c r="A239" i="23"/>
  <c r="A275" i="23"/>
  <c r="A301" i="23"/>
  <c r="A310" i="23"/>
  <c r="A327" i="23"/>
  <c r="A261" i="23"/>
  <c r="A279" i="23"/>
  <c r="A366" i="23"/>
  <c r="A316" i="23"/>
  <c r="A33" i="23"/>
  <c r="A259" i="23"/>
  <c r="A6" i="23"/>
  <c r="A89" i="23"/>
  <c r="A121" i="23"/>
  <c r="A122" i="23"/>
  <c r="A146" i="23"/>
  <c r="A227" i="23"/>
  <c r="A236" i="23"/>
  <c r="A272" i="23"/>
  <c r="A299" i="23"/>
  <c r="A300" i="23"/>
  <c r="A359" i="23"/>
  <c r="A288" i="23"/>
  <c r="A5" i="23"/>
  <c r="A31" i="23"/>
  <c r="A50" i="23"/>
  <c r="A108" i="23"/>
  <c r="A120" i="23"/>
  <c r="A152" i="23"/>
  <c r="A231" i="23"/>
  <c r="A267" i="23"/>
  <c r="A298" i="23"/>
  <c r="A356" i="23"/>
  <c r="A216" i="23"/>
  <c r="A141" i="23"/>
  <c r="A237" i="23"/>
  <c r="A273" i="23"/>
  <c r="A283" i="23"/>
  <c r="A309" i="23"/>
  <c r="A319" i="23"/>
  <c r="A350" i="23"/>
  <c r="A69" i="23"/>
  <c r="A218" i="23"/>
  <c r="A269" i="23"/>
  <c r="A334" i="23"/>
  <c r="A355" i="23"/>
  <c r="A370" i="23"/>
  <c r="A27" i="23"/>
  <c r="A80" i="23"/>
  <c r="A95" i="23"/>
  <c r="A22" i="23"/>
  <c r="A30" i="23"/>
  <c r="A32" i="23"/>
  <c r="A37" i="23"/>
  <c r="A48" i="23"/>
  <c r="A73" i="23"/>
  <c r="A105" i="23"/>
  <c r="A151" i="23"/>
  <c r="A201" i="23"/>
  <c r="A222" i="23"/>
  <c r="A247" i="23"/>
  <c r="A258" i="23"/>
  <c r="A312" i="23"/>
  <c r="A314" i="23"/>
  <c r="A116" i="23"/>
  <c r="A131" i="23"/>
  <c r="A294" i="23"/>
  <c r="A305" i="23"/>
  <c r="A43" i="23"/>
  <c r="A155" i="23"/>
  <c r="A226" i="23"/>
  <c r="A333" i="23"/>
  <c r="A354" i="23"/>
  <c r="A369" i="23"/>
  <c r="A10" i="23"/>
  <c r="A26" i="23"/>
  <c r="A119" i="23"/>
  <c r="A140" i="23"/>
  <c r="A158" i="23"/>
  <c r="A211" i="23"/>
  <c r="A282" i="23"/>
  <c r="A297" i="23"/>
  <c r="A318" i="23"/>
  <c r="A343" i="23"/>
  <c r="A358" i="23"/>
  <c r="A379" i="23"/>
  <c r="A20" i="23"/>
  <c r="A21" i="23"/>
  <c r="A36" i="23"/>
  <c r="A104" i="23"/>
  <c r="A129" i="23"/>
  <c r="A144" i="23"/>
  <c r="A221" i="23"/>
  <c r="A246" i="23"/>
  <c r="A257" i="23"/>
  <c r="A286" i="23"/>
  <c r="A322" i="23"/>
  <c r="A44" i="23"/>
  <c r="A61" i="23"/>
  <c r="A375" i="23"/>
  <c r="A18" i="23"/>
  <c r="A86" i="23"/>
  <c r="A111" i="23"/>
  <c r="A199" i="23"/>
  <c r="A210" i="23"/>
  <c r="A264" i="23"/>
  <c r="A266" i="23"/>
  <c r="A317" i="23"/>
  <c r="A342" i="23"/>
  <c r="A357" i="23"/>
  <c r="A378" i="23"/>
  <c r="A28" i="23"/>
  <c r="A85" i="23"/>
  <c r="A103" i="23"/>
  <c r="A128" i="23"/>
  <c r="A143" i="23"/>
  <c r="A153" i="23"/>
  <c r="A167" i="23"/>
  <c r="A173" i="23"/>
  <c r="A179" i="23"/>
  <c r="A185" i="23"/>
  <c r="A191" i="23"/>
  <c r="A212" i="23"/>
  <c r="A263" i="23"/>
  <c r="A285" i="23"/>
  <c r="A321" i="23"/>
  <c r="A324" i="23"/>
  <c r="A331" i="23"/>
  <c r="A344" i="23"/>
  <c r="A346" i="23"/>
  <c r="A367" i="23"/>
  <c r="A380" i="23"/>
  <c r="A382" i="23"/>
  <c r="A4" i="23"/>
  <c r="A17" i="23"/>
  <c r="A49" i="23"/>
  <c r="A54" i="23"/>
  <c r="A56" i="23"/>
  <c r="A74" i="23"/>
  <c r="A92" i="23"/>
  <c r="A107" i="23"/>
  <c r="A117" i="23"/>
  <c r="A130" i="23"/>
  <c r="A132" i="23"/>
  <c r="A145" i="23"/>
  <c r="A207" i="23"/>
  <c r="A217" i="23"/>
  <c r="A234" i="23"/>
  <c r="A249" i="23"/>
  <c r="A253" i="23"/>
  <c r="A268" i="23"/>
  <c r="A270" i="23"/>
  <c r="A295" i="23"/>
  <c r="A306" i="23"/>
  <c r="A90" i="23"/>
  <c r="A101" i="23"/>
  <c r="A149" i="23"/>
  <c r="A169" i="23"/>
  <c r="A181" i="23"/>
  <c r="A193" i="23"/>
  <c r="A197" i="23"/>
  <c r="A232" i="23"/>
  <c r="A245" i="23"/>
  <c r="A280" i="23"/>
  <c r="A293" i="23"/>
  <c r="A328" i="23"/>
  <c r="A341" i="23"/>
  <c r="A349" i="23"/>
  <c r="A377" i="23"/>
  <c r="A91" i="23"/>
  <c r="A137" i="23"/>
  <c r="A233" i="23"/>
  <c r="A281" i="23"/>
  <c r="A329" i="23"/>
  <c r="A363" i="23"/>
  <c r="A35" i="23"/>
  <c r="A46" i="23"/>
  <c r="A58" i="23"/>
  <c r="A70" i="23"/>
  <c r="A79" i="23"/>
  <c r="A126" i="23"/>
  <c r="A139" i="23"/>
  <c r="A165" i="23"/>
  <c r="A177" i="23"/>
  <c r="A189" i="23"/>
  <c r="A206" i="23"/>
  <c r="A241" i="23"/>
  <c r="A254" i="23"/>
  <c r="A289" i="23"/>
  <c r="A302" i="23"/>
  <c r="A337" i="23"/>
  <c r="A365" i="23"/>
  <c r="A373" i="23"/>
  <c r="A83" i="23"/>
  <c r="A163" i="23"/>
  <c r="A175" i="23"/>
  <c r="A187" i="23"/>
  <c r="A208" i="23"/>
  <c r="A256" i="23"/>
  <c r="A304" i="23"/>
  <c r="A55" i="23"/>
  <c r="A47" i="23"/>
  <c r="A51" i="23"/>
  <c r="A59" i="23"/>
  <c r="A63" i="23"/>
  <c r="A71" i="23"/>
  <c r="A75" i="23"/>
  <c r="A127" i="23"/>
  <c r="A229" i="23"/>
  <c r="A242" i="23"/>
  <c r="A277" i="23"/>
  <c r="A290" i="23"/>
  <c r="A325" i="23"/>
  <c r="A338" i="23"/>
  <c r="A351" i="23"/>
  <c r="A374" i="23"/>
  <c r="A100" i="23"/>
  <c r="A135" i="23"/>
  <c r="A148" i="23"/>
  <c r="A353" i="23"/>
  <c r="A361" i="23"/>
  <c r="A67" i="23"/>
  <c r="A113" i="23"/>
  <c r="A161" i="23"/>
  <c r="A172" i="23"/>
  <c r="A184" i="23"/>
  <c r="A196" i="23"/>
  <c r="A244" i="23"/>
  <c r="A292" i="23"/>
  <c r="A340" i="23"/>
  <c r="A376" i="23"/>
  <c r="A160" i="23"/>
  <c r="A102" i="23"/>
  <c r="A115" i="23"/>
  <c r="A150" i="23"/>
  <c r="A171" i="23"/>
  <c r="A183" i="23"/>
  <c r="A195" i="23"/>
  <c r="A230" i="23"/>
  <c r="A278" i="23"/>
  <c r="A326" i="23"/>
  <c r="A112" i="23"/>
  <c r="A23" i="23"/>
  <c r="A123" i="23"/>
  <c r="A136" i="23"/>
  <c r="A170" i="23"/>
  <c r="A182" i="23"/>
  <c r="A194" i="23"/>
  <c r="A243" i="23"/>
  <c r="A291" i="23"/>
  <c r="A339" i="23"/>
  <c r="A362" i="23"/>
  <c r="B316" i="1"/>
  <c r="B278" i="1"/>
  <c r="B266" i="1"/>
  <c r="B254" i="1"/>
  <c r="B134" i="1"/>
  <c r="B122" i="1"/>
  <c r="B110" i="1"/>
  <c r="B388" i="1"/>
  <c r="B376" i="1"/>
  <c r="B364" i="1"/>
  <c r="B340" i="1"/>
  <c r="B304" i="1"/>
  <c r="B292" i="1"/>
  <c r="B280" i="1"/>
  <c r="B268" i="1"/>
  <c r="B256" i="1"/>
  <c r="B244" i="1"/>
  <c r="B232" i="1"/>
  <c r="B220" i="1"/>
  <c r="B208" i="1"/>
  <c r="B196" i="1"/>
  <c r="B184" i="1"/>
  <c r="B172" i="1"/>
  <c r="B160" i="1"/>
  <c r="B148" i="1"/>
  <c r="B136" i="1"/>
  <c r="B124" i="1"/>
  <c r="B112" i="1"/>
  <c r="B100" i="1"/>
  <c r="B88" i="1"/>
  <c r="B76" i="1"/>
  <c r="B64" i="1"/>
  <c r="B52" i="1"/>
  <c r="B40" i="1"/>
  <c r="B28" i="1"/>
  <c r="B16" i="1"/>
  <c r="B4" i="1"/>
  <c r="B352" i="1"/>
  <c r="B387" i="1"/>
  <c r="B375" i="1"/>
  <c r="B363" i="1"/>
  <c r="B351" i="1"/>
  <c r="B339" i="1"/>
  <c r="B327" i="1"/>
  <c r="B315" i="1"/>
  <c r="B303" i="1"/>
  <c r="B291" i="1"/>
  <c r="B279" i="1"/>
  <c r="B267" i="1"/>
  <c r="B255" i="1"/>
  <c r="B243" i="1"/>
  <c r="B231" i="1"/>
  <c r="B219" i="1"/>
  <c r="B207" i="1"/>
  <c r="B195" i="1"/>
  <c r="B183" i="1"/>
  <c r="B171" i="1"/>
  <c r="B159" i="1"/>
  <c r="B147" i="1"/>
  <c r="B135" i="1"/>
  <c r="B123" i="1"/>
  <c r="B111" i="1"/>
  <c r="B99" i="1"/>
  <c r="B87" i="1"/>
  <c r="B75" i="1"/>
  <c r="B63" i="1"/>
  <c r="B51" i="1"/>
  <c r="B39" i="1"/>
  <c r="B27" i="1"/>
  <c r="B15" i="1"/>
  <c r="B3" i="1"/>
  <c r="B328" i="1"/>
  <c r="B386" i="1"/>
  <c r="B374" i="1"/>
  <c r="B362" i="1"/>
  <c r="B350" i="1"/>
  <c r="B338" i="1"/>
  <c r="B325" i="1"/>
  <c r="B314" i="1"/>
  <c r="B302" i="1"/>
  <c r="B290" i="1"/>
  <c r="B242" i="1"/>
  <c r="B230" i="1"/>
  <c r="B218" i="1"/>
  <c r="B206" i="1"/>
  <c r="B194" i="1"/>
  <c r="B182" i="1"/>
  <c r="B170" i="1"/>
  <c r="B158" i="1"/>
  <c r="B146" i="1"/>
  <c r="B98" i="1"/>
  <c r="B86" i="1"/>
  <c r="B74" i="1"/>
  <c r="B62" i="1"/>
  <c r="B50" i="1"/>
  <c r="B38" i="1"/>
  <c r="B26" i="1"/>
  <c r="B14" i="1"/>
  <c r="B305" i="1"/>
  <c r="B41" i="1"/>
  <c r="B2" i="1"/>
  <c r="B390" i="1"/>
  <c r="B378" i="1"/>
  <c r="B366" i="1"/>
  <c r="B354" i="1"/>
  <c r="B342" i="1"/>
  <c r="B330" i="1"/>
  <c r="B318" i="1"/>
  <c r="B306" i="1"/>
  <c r="B294" i="1"/>
  <c r="B282" i="1"/>
  <c r="B270" i="1"/>
  <c r="B258" i="1"/>
  <c r="B246" i="1"/>
  <c r="B234" i="1"/>
  <c r="B222" i="1"/>
  <c r="B210" i="1"/>
  <c r="B198" i="1"/>
  <c r="B186" i="1"/>
  <c r="B174" i="1"/>
  <c r="B162" i="1"/>
  <c r="B150" i="1"/>
  <c r="B138" i="1"/>
  <c r="B126" i="1"/>
  <c r="B114" i="1"/>
  <c r="B102" i="1"/>
  <c r="B90" i="1"/>
  <c r="B78" i="1"/>
  <c r="B66" i="1"/>
  <c r="B54" i="1"/>
  <c r="B42" i="1"/>
  <c r="B30" i="1"/>
  <c r="B18" i="1"/>
  <c r="B6" i="1"/>
  <c r="B389" i="1"/>
  <c r="B329" i="1"/>
  <c r="B281" i="1"/>
  <c r="B233" i="1"/>
  <c r="B197" i="1"/>
  <c r="B149" i="1"/>
  <c r="B113" i="1"/>
  <c r="B77" i="1"/>
  <c r="B293" i="1"/>
  <c r="B65" i="1"/>
  <c r="B353" i="1"/>
  <c r="B53" i="1"/>
  <c r="B383" i="1"/>
  <c r="B371" i="1"/>
  <c r="B359" i="1"/>
  <c r="B347" i="1"/>
  <c r="B335" i="1"/>
  <c r="B323" i="1"/>
  <c r="B311" i="1"/>
  <c r="B299" i="1"/>
  <c r="B287" i="1"/>
  <c r="B275" i="1"/>
  <c r="B263" i="1"/>
  <c r="B251" i="1"/>
  <c r="B239" i="1"/>
  <c r="B227" i="1"/>
  <c r="B215" i="1"/>
  <c r="B177" i="1"/>
  <c r="B191" i="1"/>
  <c r="B179" i="1"/>
  <c r="B167" i="1"/>
  <c r="B155" i="1"/>
  <c r="B143" i="1"/>
  <c r="B131" i="1"/>
  <c r="B119" i="1"/>
  <c r="B107" i="1"/>
  <c r="B95" i="1"/>
  <c r="B83" i="1"/>
  <c r="B71" i="1"/>
  <c r="B59" i="1"/>
  <c r="B47" i="1"/>
  <c r="B35" i="1"/>
  <c r="B23" i="1"/>
  <c r="B11" i="1"/>
  <c r="B341" i="1"/>
  <c r="B269" i="1"/>
  <c r="B221" i="1"/>
  <c r="B185" i="1"/>
  <c r="B161" i="1"/>
  <c r="B125" i="1"/>
  <c r="B89" i="1"/>
  <c r="B382" i="1"/>
  <c r="B370" i="1"/>
  <c r="B358" i="1"/>
  <c r="B346" i="1"/>
  <c r="B334" i="1"/>
  <c r="B322" i="1"/>
  <c r="B310" i="1"/>
  <c r="B298" i="1"/>
  <c r="B286" i="1"/>
  <c r="B274" i="1"/>
  <c r="B262" i="1"/>
  <c r="B250" i="1"/>
  <c r="B238" i="1"/>
  <c r="B226" i="1"/>
  <c r="B214" i="1"/>
  <c r="B202" i="1"/>
  <c r="B190" i="1"/>
  <c r="B178" i="1"/>
  <c r="B166" i="1"/>
  <c r="B154" i="1"/>
  <c r="B142" i="1"/>
  <c r="B130" i="1"/>
  <c r="B118" i="1"/>
  <c r="B106" i="1"/>
  <c r="B94" i="1"/>
  <c r="B82" i="1"/>
  <c r="B70" i="1"/>
  <c r="B58" i="1"/>
  <c r="B46" i="1"/>
  <c r="B34" i="1"/>
  <c r="B22" i="1"/>
  <c r="B10" i="1"/>
  <c r="B317" i="1"/>
  <c r="B29" i="1"/>
  <c r="B385" i="1"/>
  <c r="B373" i="1"/>
  <c r="B361" i="1"/>
  <c r="B349" i="1"/>
  <c r="B337" i="1"/>
  <c r="B203" i="1"/>
  <c r="B313" i="1"/>
  <c r="B301" i="1"/>
  <c r="B289" i="1"/>
  <c r="B277" i="1"/>
  <c r="B265" i="1"/>
  <c r="B253" i="1"/>
  <c r="B241" i="1"/>
  <c r="B229" i="1"/>
  <c r="B217" i="1"/>
  <c r="B205" i="1"/>
  <c r="B193" i="1"/>
  <c r="B181" i="1"/>
  <c r="B169" i="1"/>
  <c r="B157" i="1"/>
  <c r="B145" i="1"/>
  <c r="B133" i="1"/>
  <c r="B121" i="1"/>
  <c r="B109" i="1"/>
  <c r="B97" i="1"/>
  <c r="B85" i="1"/>
  <c r="B73" i="1"/>
  <c r="B61" i="1"/>
  <c r="B49" i="1"/>
  <c r="B37" i="1"/>
  <c r="B25" i="1"/>
  <c r="B13" i="1"/>
  <c r="B381" i="1"/>
  <c r="B369" i="1"/>
  <c r="B357" i="1"/>
  <c r="B345" i="1"/>
  <c r="B333" i="1"/>
  <c r="B321" i="1"/>
  <c r="B309" i="1"/>
  <c r="B297" i="1"/>
  <c r="B285" i="1"/>
  <c r="B273" i="1"/>
  <c r="B261" i="1"/>
  <c r="B249" i="1"/>
  <c r="B237" i="1"/>
  <c r="B225" i="1"/>
  <c r="B213" i="1"/>
  <c r="B201" i="1"/>
  <c r="B189" i="1"/>
  <c r="B163" i="1"/>
  <c r="B165" i="1"/>
  <c r="B153" i="1"/>
  <c r="B141" i="1"/>
  <c r="B129" i="1"/>
  <c r="B117" i="1"/>
  <c r="B105" i="1"/>
  <c r="B93" i="1"/>
  <c r="B81" i="1"/>
  <c r="B69" i="1"/>
  <c r="B57" i="1"/>
  <c r="B45" i="1"/>
  <c r="B33" i="1"/>
  <c r="B21" i="1"/>
  <c r="B9" i="1"/>
  <c r="B365" i="1"/>
  <c r="B257" i="1"/>
  <c r="B209" i="1"/>
  <c r="B173" i="1"/>
  <c r="B137" i="1"/>
  <c r="B101" i="1"/>
  <c r="B5" i="1"/>
  <c r="B384" i="1"/>
  <c r="B372" i="1"/>
  <c r="B360" i="1"/>
  <c r="B348" i="1"/>
  <c r="B336" i="1"/>
  <c r="B324" i="1"/>
  <c r="B312" i="1"/>
  <c r="B300" i="1"/>
  <c r="B288" i="1"/>
  <c r="B276" i="1"/>
  <c r="B264" i="1"/>
  <c r="B252" i="1"/>
  <c r="B240" i="1"/>
  <c r="B228" i="1"/>
  <c r="B216" i="1"/>
  <c r="B204" i="1"/>
  <c r="B192" i="1"/>
  <c r="B180" i="1"/>
  <c r="B168" i="1"/>
  <c r="B156" i="1"/>
  <c r="B144" i="1"/>
  <c r="B132" i="1"/>
  <c r="B120" i="1"/>
  <c r="B108" i="1"/>
  <c r="B96" i="1"/>
  <c r="B84" i="1"/>
  <c r="B72" i="1"/>
  <c r="B60" i="1"/>
  <c r="B48" i="1"/>
  <c r="B36" i="1"/>
  <c r="B24" i="1"/>
  <c r="B12" i="1"/>
  <c r="B380" i="1"/>
  <c r="B368" i="1"/>
  <c r="B356" i="1"/>
  <c r="B344" i="1"/>
  <c r="B332" i="1"/>
  <c r="B320" i="1"/>
  <c r="B308" i="1"/>
  <c r="B296" i="1"/>
  <c r="B284" i="1"/>
  <c r="B272" i="1"/>
  <c r="B260" i="1"/>
  <c r="B248" i="1"/>
  <c r="B236" i="1"/>
  <c r="B224" i="1"/>
  <c r="B212" i="1"/>
  <c r="B200" i="1"/>
  <c r="B188" i="1"/>
  <c r="B176" i="1"/>
  <c r="B164" i="1"/>
  <c r="B152" i="1"/>
  <c r="B140" i="1"/>
  <c r="B128" i="1"/>
  <c r="B116" i="1"/>
  <c r="B104" i="1"/>
  <c r="B92" i="1"/>
  <c r="B80" i="1"/>
  <c r="B68" i="1"/>
  <c r="B56" i="1"/>
  <c r="B44" i="1"/>
  <c r="B32" i="1"/>
  <c r="B20" i="1"/>
  <c r="B8" i="1"/>
  <c r="B377" i="1"/>
  <c r="B245" i="1"/>
  <c r="B17" i="1"/>
  <c r="B379" i="1"/>
  <c r="B367" i="1"/>
  <c r="B355" i="1"/>
  <c r="B343" i="1"/>
  <c r="B331" i="1"/>
  <c r="B319" i="1"/>
  <c r="B307" i="1"/>
  <c r="B295" i="1"/>
  <c r="B283" i="1"/>
  <c r="B271" i="1"/>
  <c r="B259" i="1"/>
  <c r="B247" i="1"/>
  <c r="B235" i="1"/>
  <c r="B223" i="1"/>
  <c r="B211" i="1"/>
  <c r="B199" i="1"/>
  <c r="B187" i="1"/>
  <c r="B175" i="1"/>
  <c r="B326" i="1"/>
  <c r="B151" i="1"/>
  <c r="B139" i="1"/>
  <c r="B127" i="1"/>
  <c r="B115" i="1"/>
  <c r="B103" i="1"/>
  <c r="B91" i="1"/>
  <c r="B79" i="1"/>
  <c r="B67" i="1"/>
  <c r="B55" i="1"/>
  <c r="B43" i="1"/>
  <c r="B31" i="1"/>
  <c r="B19" i="1"/>
  <c r="B7" i="1"/>
  <c r="E299" i="22"/>
  <c r="E298" i="22" s="1"/>
  <c r="E297" i="22" s="1"/>
  <c r="C286" i="22"/>
  <c r="E286" i="22"/>
  <c r="D286" i="22"/>
  <c r="E279" i="22"/>
  <c r="E278" i="22" s="1"/>
  <c r="E253" i="22"/>
  <c r="E252" i="22" s="1"/>
  <c r="E268" i="22"/>
  <c r="E267" i="22" s="1"/>
  <c r="C217" i="22"/>
  <c r="D217" i="22"/>
  <c r="D216" i="22" s="1"/>
  <c r="E194" i="22"/>
  <c r="E205" i="22"/>
  <c r="E200" i="22"/>
  <c r="D83" i="22"/>
  <c r="E155" i="22"/>
  <c r="C83" i="22"/>
  <c r="E132" i="22"/>
  <c r="E125" i="22"/>
  <c r="E64" i="22"/>
  <c r="E116" i="22"/>
  <c r="E168" i="22"/>
  <c r="E167" i="22" s="1"/>
  <c r="E160" i="22"/>
  <c r="D63" i="22"/>
  <c r="E77" i="22"/>
  <c r="E106" i="22"/>
  <c r="E181" i="22"/>
  <c r="C174" i="22"/>
  <c r="C63" i="22"/>
  <c r="E93" i="22"/>
  <c r="E101" i="22"/>
  <c r="E142" i="22"/>
  <c r="C6" i="22"/>
  <c r="E17" i="22"/>
  <c r="E16" i="22" s="1"/>
  <c r="E31" i="22"/>
  <c r="E8" i="22"/>
  <c r="E7" i="22" s="1"/>
  <c r="E6" i="22" s="1"/>
  <c r="D31" i="22"/>
  <c r="D6" i="22" s="1"/>
  <c r="E174" i="22"/>
  <c r="C216" i="22"/>
  <c r="E217" i="22"/>
  <c r="E216" i="22" s="1"/>
  <c r="E251" i="22" l="1"/>
  <c r="E193" i="22"/>
  <c r="E192" i="22" s="1"/>
  <c r="C62" i="22"/>
  <c r="C5" i="22" s="1"/>
  <c r="E83" i="22"/>
  <c r="D62" i="22"/>
  <c r="D5" i="22" s="1"/>
  <c r="A162" i="1"/>
  <c r="A319" i="1"/>
  <c r="A345" i="1"/>
  <c r="A233" i="1"/>
  <c r="A31" i="1"/>
  <c r="A332" i="1"/>
  <c r="A96" i="1"/>
  <c r="A384" i="1"/>
  <c r="A57" i="1"/>
  <c r="A29" i="1"/>
  <c r="A130" i="1"/>
  <c r="A274" i="1"/>
  <c r="A161" i="1"/>
  <c r="A95" i="1"/>
  <c r="A239" i="1"/>
  <c r="A383" i="1"/>
  <c r="A389" i="1"/>
  <c r="A138" i="1"/>
  <c r="A282" i="1"/>
  <c r="A305" i="1"/>
  <c r="A182" i="1"/>
  <c r="A362" i="1"/>
  <c r="A99" i="1"/>
  <c r="A243" i="1"/>
  <c r="A387" i="1"/>
  <c r="A124" i="1"/>
  <c r="A268" i="1"/>
  <c r="A266" i="1"/>
  <c r="A175" i="1"/>
  <c r="A201" i="1"/>
  <c r="A44" i="1"/>
  <c r="A253" i="1"/>
  <c r="A240" i="1"/>
  <c r="A188" i="1"/>
  <c r="A109" i="1"/>
  <c r="A331" i="1"/>
  <c r="A69" i="1"/>
  <c r="A185" i="1"/>
  <c r="A194" i="1"/>
  <c r="A68" i="1"/>
  <c r="A225" i="1"/>
  <c r="A221" i="1"/>
  <c r="A206" i="1"/>
  <c r="A80" i="1"/>
  <c r="A145" i="1"/>
  <c r="A318" i="1"/>
  <c r="A19" i="1"/>
  <c r="A326" i="1"/>
  <c r="A307" i="1"/>
  <c r="A32" i="1"/>
  <c r="A176" i="1"/>
  <c r="A320" i="1"/>
  <c r="A84" i="1"/>
  <c r="A228" i="1"/>
  <c r="A372" i="1"/>
  <c r="A45" i="1"/>
  <c r="A189" i="1"/>
  <c r="A333" i="1"/>
  <c r="A97" i="1"/>
  <c r="A241" i="1"/>
  <c r="A385" i="1"/>
  <c r="A118" i="1"/>
  <c r="A262" i="1"/>
  <c r="A125" i="1"/>
  <c r="A83" i="1"/>
  <c r="A227" i="1"/>
  <c r="A371" i="1"/>
  <c r="A329" i="1"/>
  <c r="A126" i="1"/>
  <c r="A270" i="1"/>
  <c r="A41" i="1"/>
  <c r="A170" i="1"/>
  <c r="A350" i="1"/>
  <c r="A87" i="1"/>
  <c r="A231" i="1"/>
  <c r="A375" i="1"/>
  <c r="A112" i="1"/>
  <c r="A256" i="1"/>
  <c r="A254" i="1"/>
  <c r="A187" i="1"/>
  <c r="A286" i="1"/>
  <c r="A150" i="1"/>
  <c r="A374" i="1"/>
  <c r="A356" i="1"/>
  <c r="A306" i="1"/>
  <c r="A386" i="1"/>
  <c r="A148" i="1"/>
  <c r="A368" i="1"/>
  <c r="A237" i="1"/>
  <c r="A289" i="1"/>
  <c r="A166" i="1"/>
  <c r="A65" i="1"/>
  <c r="A174" i="1"/>
  <c r="A218" i="1"/>
  <c r="A160" i="1"/>
  <c r="A223" i="1"/>
  <c r="A144" i="1"/>
  <c r="A173" i="1"/>
  <c r="A301" i="1"/>
  <c r="A178" i="1"/>
  <c r="A287" i="1"/>
  <c r="A42" i="1"/>
  <c r="A186" i="1"/>
  <c r="A330" i="1"/>
  <c r="A50" i="1"/>
  <c r="A230" i="1"/>
  <c r="A3" i="1"/>
  <c r="A147" i="1"/>
  <c r="A291" i="1"/>
  <c r="A28" i="1"/>
  <c r="A172" i="1"/>
  <c r="A340" i="1"/>
  <c r="A344" i="1"/>
  <c r="A121" i="1"/>
  <c r="A53" i="1"/>
  <c r="A280" i="1"/>
  <c r="A120" i="1"/>
  <c r="A133" i="1"/>
  <c r="A119" i="1"/>
  <c r="A267" i="1"/>
  <c r="A276" i="1"/>
  <c r="A269" i="1"/>
  <c r="A135" i="1"/>
  <c r="A79" i="1"/>
  <c r="A288" i="1"/>
  <c r="A34" i="1"/>
  <c r="A91" i="1"/>
  <c r="A248" i="1"/>
  <c r="A12" i="1"/>
  <c r="A156" i="1"/>
  <c r="A300" i="1"/>
  <c r="A209" i="1"/>
  <c r="A117" i="1"/>
  <c r="A261" i="1"/>
  <c r="A25" i="1"/>
  <c r="A169" i="1"/>
  <c r="A313" i="1"/>
  <c r="A46" i="1"/>
  <c r="A190" i="1"/>
  <c r="A334" i="1"/>
  <c r="A11" i="1"/>
  <c r="A155" i="1"/>
  <c r="A299" i="1"/>
  <c r="A77" i="1"/>
  <c r="A54" i="1"/>
  <c r="A198" i="1"/>
  <c r="A342" i="1"/>
  <c r="A62" i="1"/>
  <c r="A242" i="1"/>
  <c r="A15" i="1"/>
  <c r="A159" i="1"/>
  <c r="A303" i="1"/>
  <c r="A40" i="1"/>
  <c r="A184" i="1"/>
  <c r="A364" i="1"/>
  <c r="A56" i="1"/>
  <c r="A213" i="1"/>
  <c r="A251" i="1"/>
  <c r="A278" i="1"/>
  <c r="A264" i="1"/>
  <c r="A10" i="1"/>
  <c r="A263" i="1"/>
  <c r="A123" i="1"/>
  <c r="A224" i="1"/>
  <c r="A22" i="1"/>
  <c r="A38" i="1"/>
  <c r="A380" i="1"/>
  <c r="A13" i="1"/>
  <c r="A143" i="1"/>
  <c r="A104" i="1"/>
  <c r="A103" i="1"/>
  <c r="A247" i="1"/>
  <c r="A17" i="1"/>
  <c r="A116" i="1"/>
  <c r="A260" i="1"/>
  <c r="A24" i="1"/>
  <c r="A168" i="1"/>
  <c r="A312" i="1"/>
  <c r="A257" i="1"/>
  <c r="A129" i="1"/>
  <c r="A273" i="1"/>
  <c r="A37" i="1"/>
  <c r="A181" i="1"/>
  <c r="A203" i="1"/>
  <c r="A58" i="1"/>
  <c r="A202" i="1"/>
  <c r="A346" i="1"/>
  <c r="A23" i="1"/>
  <c r="A167" i="1"/>
  <c r="A311" i="1"/>
  <c r="A113" i="1"/>
  <c r="A66" i="1"/>
  <c r="A210" i="1"/>
  <c r="A354" i="1"/>
  <c r="A74" i="1"/>
  <c r="A290" i="1"/>
  <c r="A27" i="1"/>
  <c r="A171" i="1"/>
  <c r="A315" i="1"/>
  <c r="A52" i="1"/>
  <c r="A196" i="1"/>
  <c r="A376" i="1"/>
  <c r="A252" i="1"/>
  <c r="A317" i="1"/>
  <c r="A14" i="1"/>
  <c r="A136" i="1"/>
  <c r="A212" i="1"/>
  <c r="A277" i="1"/>
  <c r="A26" i="1"/>
  <c r="A132" i="1"/>
  <c r="A310" i="1"/>
  <c r="A328" i="1"/>
  <c r="A92" i="1"/>
  <c r="A249" i="1"/>
  <c r="A322" i="1"/>
  <c r="A379" i="1"/>
  <c r="A115" i="1"/>
  <c r="A259" i="1"/>
  <c r="A245" i="1"/>
  <c r="A128" i="1"/>
  <c r="A272" i="1"/>
  <c r="A36" i="1"/>
  <c r="A180" i="1"/>
  <c r="A324" i="1"/>
  <c r="A365" i="1"/>
  <c r="A141" i="1"/>
  <c r="A285" i="1"/>
  <c r="A49" i="1"/>
  <c r="A193" i="1"/>
  <c r="A337" i="1"/>
  <c r="A70" i="1"/>
  <c r="A214" i="1"/>
  <c r="A358" i="1"/>
  <c r="A35" i="1"/>
  <c r="A179" i="1"/>
  <c r="A323" i="1"/>
  <c r="A149" i="1"/>
  <c r="A78" i="1"/>
  <c r="A222" i="1"/>
  <c r="A366" i="1"/>
  <c r="A86" i="1"/>
  <c r="A302" i="1"/>
  <c r="A39" i="1"/>
  <c r="A183" i="1"/>
  <c r="A327" i="1"/>
  <c r="A64" i="1"/>
  <c r="A208" i="1"/>
  <c r="A388" i="1"/>
  <c r="A200" i="1"/>
  <c r="A357" i="1"/>
  <c r="A107" i="1"/>
  <c r="A111" i="1"/>
  <c r="A199" i="1"/>
  <c r="A369" i="1"/>
  <c r="A316" i="1"/>
  <c r="A355" i="1"/>
  <c r="A381" i="1"/>
  <c r="A30" i="1"/>
  <c r="A304" i="1"/>
  <c r="A236" i="1"/>
  <c r="A105" i="1"/>
  <c r="A341" i="1"/>
  <c r="A235" i="1"/>
  <c r="A127" i="1"/>
  <c r="A271" i="1"/>
  <c r="A377" i="1"/>
  <c r="A140" i="1"/>
  <c r="A284" i="1"/>
  <c r="A48" i="1"/>
  <c r="A192" i="1"/>
  <c r="A336" i="1"/>
  <c r="A9" i="1"/>
  <c r="A153" i="1"/>
  <c r="A297" i="1"/>
  <c r="A61" i="1"/>
  <c r="A205" i="1"/>
  <c r="A349" i="1"/>
  <c r="A82" i="1"/>
  <c r="A226" i="1"/>
  <c r="A370" i="1"/>
  <c r="A47" i="1"/>
  <c r="A191" i="1"/>
  <c r="A335" i="1"/>
  <c r="A197" i="1"/>
  <c r="A90" i="1"/>
  <c r="A234" i="1"/>
  <c r="A378" i="1"/>
  <c r="A98" i="1"/>
  <c r="A314" i="1"/>
  <c r="A51" i="1"/>
  <c r="A195" i="1"/>
  <c r="A339" i="1"/>
  <c r="A76" i="1"/>
  <c r="A220" i="1"/>
  <c r="A110" i="1"/>
  <c r="A43" i="1"/>
  <c r="A5" i="1"/>
  <c r="A142" i="1"/>
  <c r="A294" i="1"/>
  <c r="A352" i="1"/>
  <c r="A343" i="1"/>
  <c r="A81" i="1"/>
  <c r="A298" i="1"/>
  <c r="A353" i="1"/>
  <c r="A4" i="1"/>
  <c r="A67" i="1"/>
  <c r="A137" i="1"/>
  <c r="A275" i="1"/>
  <c r="A16" i="1"/>
  <c r="A367" i="1"/>
  <c r="A157" i="1"/>
  <c r="A293" i="1"/>
  <c r="A139" i="1"/>
  <c r="A283" i="1"/>
  <c r="A8" i="1"/>
  <c r="A152" i="1"/>
  <c r="A296" i="1"/>
  <c r="A60" i="1"/>
  <c r="A204" i="1"/>
  <c r="A348" i="1"/>
  <c r="A21" i="1"/>
  <c r="A165" i="1"/>
  <c r="A309" i="1"/>
  <c r="A73" i="1"/>
  <c r="A217" i="1"/>
  <c r="A361" i="1"/>
  <c r="A94" i="1"/>
  <c r="A238" i="1"/>
  <c r="A382" i="1"/>
  <c r="A59" i="1"/>
  <c r="A177" i="1"/>
  <c r="A347" i="1"/>
  <c r="A102" i="1"/>
  <c r="A246" i="1"/>
  <c r="A390" i="1"/>
  <c r="A146" i="1"/>
  <c r="A325" i="1"/>
  <c r="A63" i="1"/>
  <c r="A207" i="1"/>
  <c r="A351" i="1"/>
  <c r="A88" i="1"/>
  <c r="A232" i="1"/>
  <c r="A122" i="1"/>
  <c r="A108" i="1"/>
  <c r="A265" i="1"/>
  <c r="A6" i="1"/>
  <c r="A255" i="1"/>
  <c r="A55" i="1"/>
  <c r="A101" i="1"/>
  <c r="A154" i="1"/>
  <c r="A18" i="1"/>
  <c r="A292" i="1"/>
  <c r="A211" i="1"/>
  <c r="A93" i="1"/>
  <c r="A131" i="1"/>
  <c r="A279" i="1"/>
  <c r="A7" i="1"/>
  <c r="A151" i="1"/>
  <c r="A295" i="1"/>
  <c r="A20" i="1"/>
  <c r="A164" i="1"/>
  <c r="A308" i="1"/>
  <c r="A72" i="1"/>
  <c r="A216" i="1"/>
  <c r="A360" i="1"/>
  <c r="A33" i="1"/>
  <c r="A163" i="1"/>
  <c r="A321" i="1"/>
  <c r="A85" i="1"/>
  <c r="A229" i="1"/>
  <c r="A373" i="1"/>
  <c r="A106" i="1"/>
  <c r="A250" i="1"/>
  <c r="A89" i="1"/>
  <c r="A71" i="1"/>
  <c r="A215" i="1"/>
  <c r="A359" i="1"/>
  <c r="A281" i="1"/>
  <c r="A114" i="1"/>
  <c r="A258" i="1"/>
  <c r="A2" i="1"/>
  <c r="A158" i="1"/>
  <c r="A338" i="1"/>
  <c r="A75" i="1"/>
  <c r="A219" i="1"/>
  <c r="A363" i="1"/>
  <c r="A100" i="1"/>
  <c r="A244" i="1"/>
  <c r="A134" i="1"/>
  <c r="E63" i="22"/>
  <c r="E62" i="22" l="1"/>
  <c r="E5" i="22" s="1"/>
  <c r="E45" i="21"/>
  <c r="BE6" i="1" l="1"/>
  <c r="AX39" i="1"/>
  <c r="BB39" i="1" s="1"/>
  <c r="AR391" i="1" l="1"/>
  <c r="AS391" i="1"/>
  <c r="AT391" i="1"/>
  <c r="AU391" i="1"/>
  <c r="AV391" i="1"/>
  <c r="AW391" i="1"/>
  <c r="AX6" i="1"/>
  <c r="BB6" i="1" s="1"/>
  <c r="AX38" i="1"/>
  <c r="BB38" i="1" s="1"/>
  <c r="AX5" i="1"/>
  <c r="BB5" i="1" s="1"/>
  <c r="AX37" i="1"/>
  <c r="BB37" i="1" s="1"/>
  <c r="AX8" i="1"/>
  <c r="BB8" i="1" s="1"/>
  <c r="AX19" i="1"/>
  <c r="BB19" i="1" s="1"/>
  <c r="AX14" i="1"/>
  <c r="BB14" i="1" s="1"/>
  <c r="AX21" i="1"/>
  <c r="BB21" i="1" s="1"/>
  <c r="AX27" i="1"/>
  <c r="BB27" i="1" s="1"/>
  <c r="AX10" i="1"/>
  <c r="BB10" i="1" s="1"/>
  <c r="AX29" i="1"/>
  <c r="BB29" i="1" s="1"/>
  <c r="AX15" i="1"/>
  <c r="BB15" i="1" s="1"/>
  <c r="AX16" i="1"/>
  <c r="AX17" i="1"/>
  <c r="BB17" i="1" s="1"/>
  <c r="AX24" i="1"/>
  <c r="BB24" i="1" s="1"/>
  <c r="AX13" i="1"/>
  <c r="BB13" i="1" s="1"/>
  <c r="AX26" i="1"/>
  <c r="BB26" i="1" s="1"/>
  <c r="AX22" i="1"/>
  <c r="BB22" i="1" s="1"/>
  <c r="AX11" i="1"/>
  <c r="BB11" i="1" s="1"/>
  <c r="AX25" i="1"/>
  <c r="BB25" i="1" s="1"/>
  <c r="AX20" i="1"/>
  <c r="BB20" i="1" s="1"/>
  <c r="AX12" i="1"/>
  <c r="AX23" i="1"/>
  <c r="AX28" i="1"/>
  <c r="BB28" i="1" s="1"/>
  <c r="AX7" i="1"/>
  <c r="AX33" i="1"/>
  <c r="AX30" i="1"/>
  <c r="BB30" i="1" s="1"/>
  <c r="AX31" i="1"/>
  <c r="BB31" i="1" s="1"/>
  <c r="AX32" i="1"/>
  <c r="BB32" i="1" s="1"/>
  <c r="AX9" i="1"/>
  <c r="BB9" i="1" s="1"/>
  <c r="AX34" i="1"/>
  <c r="BB34" i="1" s="1"/>
  <c r="AX35" i="1"/>
  <c r="BB35" i="1" s="1"/>
  <c r="AX36" i="1"/>
  <c r="BB36" i="1" s="1"/>
  <c r="AX18" i="1"/>
  <c r="BB18" i="1" s="1"/>
  <c r="AX4" i="1"/>
  <c r="BB4" i="1" s="1"/>
  <c r="AX3" i="1"/>
  <c r="BB3" i="1" s="1"/>
  <c r="AX40" i="1"/>
  <c r="BB40" i="1" s="1"/>
  <c r="AX41" i="1"/>
  <c r="BB41" i="1" s="1"/>
  <c r="AX42" i="1"/>
  <c r="BB42" i="1" s="1"/>
  <c r="AX43" i="1"/>
  <c r="BB43" i="1" s="1"/>
  <c r="AX44" i="1"/>
  <c r="BB44" i="1" s="1"/>
  <c r="AX45" i="1"/>
  <c r="BB45" i="1" s="1"/>
  <c r="AX46" i="1"/>
  <c r="BB46" i="1" s="1"/>
  <c r="AX47" i="1"/>
  <c r="BB47" i="1" s="1"/>
  <c r="AX48" i="1"/>
  <c r="BB48" i="1" s="1"/>
  <c r="AX49" i="1"/>
  <c r="BB49" i="1" s="1"/>
  <c r="AX50" i="1"/>
  <c r="BB50" i="1" s="1"/>
  <c r="AX51" i="1"/>
  <c r="BB51" i="1" s="1"/>
  <c r="AX52" i="1"/>
  <c r="BB52" i="1" s="1"/>
  <c r="AX53" i="1"/>
  <c r="BB53" i="1" s="1"/>
  <c r="AX54" i="1"/>
  <c r="BB54" i="1" s="1"/>
  <c r="AX55" i="1"/>
  <c r="BB55" i="1" s="1"/>
  <c r="AX56" i="1"/>
  <c r="BB56" i="1" s="1"/>
  <c r="AX57" i="1"/>
  <c r="BB57" i="1" s="1"/>
  <c r="AX58" i="1"/>
  <c r="BB58" i="1" s="1"/>
  <c r="AX59" i="1"/>
  <c r="BB59" i="1" s="1"/>
  <c r="AX60" i="1"/>
  <c r="BB60" i="1" s="1"/>
  <c r="AX61" i="1"/>
  <c r="BB61" i="1" s="1"/>
  <c r="AX62" i="1"/>
  <c r="BB62" i="1" s="1"/>
  <c r="AX63" i="1"/>
  <c r="BB63" i="1" s="1"/>
  <c r="AX64" i="1"/>
  <c r="BB64" i="1" s="1"/>
  <c r="AX65" i="1"/>
  <c r="BB65" i="1" s="1"/>
  <c r="AX66" i="1"/>
  <c r="BB66" i="1" s="1"/>
  <c r="AX67" i="1"/>
  <c r="BB67" i="1" s="1"/>
  <c r="AX68" i="1"/>
  <c r="BB68" i="1" s="1"/>
  <c r="AX69" i="1"/>
  <c r="BB69" i="1" s="1"/>
  <c r="AX70" i="1"/>
  <c r="BB70" i="1" s="1"/>
  <c r="AX71" i="1"/>
  <c r="BB71" i="1" s="1"/>
  <c r="AX72" i="1"/>
  <c r="BB72" i="1" s="1"/>
  <c r="AX73" i="1"/>
  <c r="BB73" i="1" s="1"/>
  <c r="AX74" i="1"/>
  <c r="BB74" i="1" s="1"/>
  <c r="AX75" i="1"/>
  <c r="BB75" i="1" s="1"/>
  <c r="AX76" i="1"/>
  <c r="BB76" i="1" s="1"/>
  <c r="AX77" i="1"/>
  <c r="BB77" i="1" s="1"/>
  <c r="AX78" i="1"/>
  <c r="BB78" i="1" s="1"/>
  <c r="AX79" i="1"/>
  <c r="BB79" i="1" s="1"/>
  <c r="AX80" i="1"/>
  <c r="BB80" i="1" s="1"/>
  <c r="AX81" i="1"/>
  <c r="BB81" i="1" s="1"/>
  <c r="AX82" i="1"/>
  <c r="BB82" i="1" s="1"/>
  <c r="AX83" i="1"/>
  <c r="BB83" i="1" s="1"/>
  <c r="AX84" i="1"/>
  <c r="BB84" i="1" s="1"/>
  <c r="AX85" i="1"/>
  <c r="BB85" i="1" s="1"/>
  <c r="AX86" i="1"/>
  <c r="BB86" i="1" s="1"/>
  <c r="AX87" i="1"/>
  <c r="BB87" i="1" s="1"/>
  <c r="AX88" i="1"/>
  <c r="BB88" i="1" s="1"/>
  <c r="AX89" i="1"/>
  <c r="BB89" i="1" s="1"/>
  <c r="AX90" i="1"/>
  <c r="BB90" i="1" s="1"/>
  <c r="AX91" i="1"/>
  <c r="BB91" i="1" s="1"/>
  <c r="AX92" i="1"/>
  <c r="BB92" i="1" s="1"/>
  <c r="AX93" i="1"/>
  <c r="BB93" i="1" s="1"/>
  <c r="AX94" i="1"/>
  <c r="BB94" i="1" s="1"/>
  <c r="AX95" i="1"/>
  <c r="BB95" i="1" s="1"/>
  <c r="AX96" i="1"/>
  <c r="BB96" i="1" s="1"/>
  <c r="AX97" i="1"/>
  <c r="BB97" i="1" s="1"/>
  <c r="AX98" i="1"/>
  <c r="BB98" i="1" s="1"/>
  <c r="AX99" i="1"/>
  <c r="BB99" i="1" s="1"/>
  <c r="AX100" i="1"/>
  <c r="BB100" i="1" s="1"/>
  <c r="AX101" i="1"/>
  <c r="BB101" i="1" s="1"/>
  <c r="AX102" i="1"/>
  <c r="BB102" i="1" s="1"/>
  <c r="AX103" i="1"/>
  <c r="BB103" i="1" s="1"/>
  <c r="AX104" i="1"/>
  <c r="BB104" i="1" s="1"/>
  <c r="AX105" i="1"/>
  <c r="BB105" i="1" s="1"/>
  <c r="AX106" i="1"/>
  <c r="BB106" i="1" s="1"/>
  <c r="AX107" i="1"/>
  <c r="BB107" i="1" s="1"/>
  <c r="AX108" i="1"/>
  <c r="BB108" i="1" s="1"/>
  <c r="AX109" i="1"/>
  <c r="BB109" i="1" s="1"/>
  <c r="AX110" i="1"/>
  <c r="BB110" i="1" s="1"/>
  <c r="AX111" i="1"/>
  <c r="BB111" i="1" s="1"/>
  <c r="AX112" i="1"/>
  <c r="BB112" i="1" s="1"/>
  <c r="AX113" i="1"/>
  <c r="BB113" i="1" s="1"/>
  <c r="AX114" i="1"/>
  <c r="BB114" i="1" s="1"/>
  <c r="AX115" i="1"/>
  <c r="BB115" i="1" s="1"/>
  <c r="AX116" i="1"/>
  <c r="BB116" i="1" s="1"/>
  <c r="AX117" i="1"/>
  <c r="BB117" i="1" s="1"/>
  <c r="AX118" i="1"/>
  <c r="BB118" i="1" s="1"/>
  <c r="AX119" i="1"/>
  <c r="BB119" i="1" s="1"/>
  <c r="AX120" i="1"/>
  <c r="BB120" i="1" s="1"/>
  <c r="AX121" i="1"/>
  <c r="BB121" i="1" s="1"/>
  <c r="AX122" i="1"/>
  <c r="BB122" i="1" s="1"/>
  <c r="AX123" i="1"/>
  <c r="BB123" i="1" s="1"/>
  <c r="AX124" i="1"/>
  <c r="BB124" i="1" s="1"/>
  <c r="AX125" i="1"/>
  <c r="BB125" i="1" s="1"/>
  <c r="AX126" i="1"/>
  <c r="BB126" i="1" s="1"/>
  <c r="AX127" i="1"/>
  <c r="BB127" i="1" s="1"/>
  <c r="AX128" i="1"/>
  <c r="BB128" i="1" s="1"/>
  <c r="AX129" i="1"/>
  <c r="BB129" i="1" s="1"/>
  <c r="AX130" i="1"/>
  <c r="BB130" i="1" s="1"/>
  <c r="AX131" i="1"/>
  <c r="BB131" i="1" s="1"/>
  <c r="AX132" i="1"/>
  <c r="BB132" i="1" s="1"/>
  <c r="AX133" i="1"/>
  <c r="BB133" i="1" s="1"/>
  <c r="AX134" i="1"/>
  <c r="BB134" i="1" s="1"/>
  <c r="AX135" i="1"/>
  <c r="BB135" i="1" s="1"/>
  <c r="AX136" i="1"/>
  <c r="BB136" i="1" s="1"/>
  <c r="AX137" i="1"/>
  <c r="BB137" i="1" s="1"/>
  <c r="AX138" i="1"/>
  <c r="BB138" i="1" s="1"/>
  <c r="AX139" i="1"/>
  <c r="BB139" i="1" s="1"/>
  <c r="AX140" i="1"/>
  <c r="BB140" i="1" s="1"/>
  <c r="AX141" i="1"/>
  <c r="BB141" i="1" s="1"/>
  <c r="AX142" i="1"/>
  <c r="BB142" i="1" s="1"/>
  <c r="AX143" i="1"/>
  <c r="BB143" i="1" s="1"/>
  <c r="AX144" i="1"/>
  <c r="BB144" i="1" s="1"/>
  <c r="AX145" i="1"/>
  <c r="BB145" i="1" s="1"/>
  <c r="AX146" i="1"/>
  <c r="BB146" i="1" s="1"/>
  <c r="AX147" i="1"/>
  <c r="BB147" i="1" s="1"/>
  <c r="AX148" i="1"/>
  <c r="BB148" i="1" s="1"/>
  <c r="AX149" i="1"/>
  <c r="BB149" i="1" s="1"/>
  <c r="AX150" i="1"/>
  <c r="BB150" i="1" s="1"/>
  <c r="AX151" i="1"/>
  <c r="BB151" i="1" s="1"/>
  <c r="AX152" i="1"/>
  <c r="BB152" i="1" s="1"/>
  <c r="AX153" i="1"/>
  <c r="BB153" i="1" s="1"/>
  <c r="AX154" i="1"/>
  <c r="BB154" i="1" s="1"/>
  <c r="AX155" i="1"/>
  <c r="BB155" i="1" s="1"/>
  <c r="AX156" i="1"/>
  <c r="BB156" i="1" s="1"/>
  <c r="AX157" i="1"/>
  <c r="BB157" i="1" s="1"/>
  <c r="AX158" i="1"/>
  <c r="BB158" i="1" s="1"/>
  <c r="AX159" i="1"/>
  <c r="BB159" i="1" s="1"/>
  <c r="AX160" i="1"/>
  <c r="BB160" i="1" s="1"/>
  <c r="AX161" i="1"/>
  <c r="BB161" i="1" s="1"/>
  <c r="AX162" i="1"/>
  <c r="BB162" i="1" s="1"/>
  <c r="AX359" i="1"/>
  <c r="BB359" i="1" s="1"/>
  <c r="AX164" i="1"/>
  <c r="BB164" i="1" s="1"/>
  <c r="AX165" i="1"/>
  <c r="BB165" i="1" s="1"/>
  <c r="AX166" i="1"/>
  <c r="BB166" i="1" s="1"/>
  <c r="AX167" i="1"/>
  <c r="BB167" i="1" s="1"/>
  <c r="AX168" i="1"/>
  <c r="BB168" i="1" s="1"/>
  <c r="AX169" i="1"/>
  <c r="BB169" i="1" s="1"/>
  <c r="AX170" i="1"/>
  <c r="BB170" i="1" s="1"/>
  <c r="AX171" i="1"/>
  <c r="BB171" i="1" s="1"/>
  <c r="AX172" i="1"/>
  <c r="BB172" i="1" s="1"/>
  <c r="AX173" i="1"/>
  <c r="BB173" i="1" s="1"/>
  <c r="AX174" i="1"/>
  <c r="BB174" i="1" s="1"/>
  <c r="AX175" i="1"/>
  <c r="BB175" i="1" s="1"/>
  <c r="AX176" i="1"/>
  <c r="BB176" i="1" s="1"/>
  <c r="AX163" i="1"/>
  <c r="BB163" i="1" s="1"/>
  <c r="AX178" i="1"/>
  <c r="BB178" i="1" s="1"/>
  <c r="AX179" i="1"/>
  <c r="BB179" i="1" s="1"/>
  <c r="AX180" i="1"/>
  <c r="BB180" i="1" s="1"/>
  <c r="AX181" i="1"/>
  <c r="BB181" i="1" s="1"/>
  <c r="AX182" i="1"/>
  <c r="BB182" i="1" s="1"/>
  <c r="AX183" i="1"/>
  <c r="BB183" i="1" s="1"/>
  <c r="AX184" i="1"/>
  <c r="BB184" i="1" s="1"/>
  <c r="AX185" i="1"/>
  <c r="BB185" i="1" s="1"/>
  <c r="AX186" i="1"/>
  <c r="BB186" i="1" s="1"/>
  <c r="AX187" i="1"/>
  <c r="BB187" i="1" s="1"/>
  <c r="AX188" i="1"/>
  <c r="BB188" i="1" s="1"/>
  <c r="AX189" i="1"/>
  <c r="BB189" i="1" s="1"/>
  <c r="AX190" i="1"/>
  <c r="BB190" i="1" s="1"/>
  <c r="AX191" i="1"/>
  <c r="BB191" i="1" s="1"/>
  <c r="AX192" i="1"/>
  <c r="BB192" i="1" s="1"/>
  <c r="AX193" i="1"/>
  <c r="BB193" i="1" s="1"/>
  <c r="AX194" i="1"/>
  <c r="BB194" i="1" s="1"/>
  <c r="AX195" i="1"/>
  <c r="BB195" i="1" s="1"/>
  <c r="AX196" i="1"/>
  <c r="BB196" i="1" s="1"/>
  <c r="AX197" i="1"/>
  <c r="BB197" i="1" s="1"/>
  <c r="AX198" i="1"/>
  <c r="BB198" i="1" s="1"/>
  <c r="AX199" i="1"/>
  <c r="BB199" i="1" s="1"/>
  <c r="AX200" i="1"/>
  <c r="BB200" i="1" s="1"/>
  <c r="AX201" i="1"/>
  <c r="BB201" i="1" s="1"/>
  <c r="AX202" i="1"/>
  <c r="BB202" i="1" s="1"/>
  <c r="AX177" i="1"/>
  <c r="BB177" i="1" s="1"/>
  <c r="AX204" i="1"/>
  <c r="BB204" i="1" s="1"/>
  <c r="AX205" i="1"/>
  <c r="BB205" i="1" s="1"/>
  <c r="AX206" i="1"/>
  <c r="BB206" i="1" s="1"/>
  <c r="AX207" i="1"/>
  <c r="BB207" i="1" s="1"/>
  <c r="AX208" i="1"/>
  <c r="BB208" i="1" s="1"/>
  <c r="AX209" i="1"/>
  <c r="BB209" i="1" s="1"/>
  <c r="AX210" i="1"/>
  <c r="BB210" i="1" s="1"/>
  <c r="AX211" i="1"/>
  <c r="BB211" i="1" s="1"/>
  <c r="AX212" i="1"/>
  <c r="BB212" i="1" s="1"/>
  <c r="AX213" i="1"/>
  <c r="BB213" i="1" s="1"/>
  <c r="AX214" i="1"/>
  <c r="BB214" i="1" s="1"/>
  <c r="AX215" i="1"/>
  <c r="BB215" i="1" s="1"/>
  <c r="AX216" i="1"/>
  <c r="BB216" i="1" s="1"/>
  <c r="AX217" i="1"/>
  <c r="BB217" i="1" s="1"/>
  <c r="AX218" i="1"/>
  <c r="BB218" i="1" s="1"/>
  <c r="AX219" i="1"/>
  <c r="BB219" i="1" s="1"/>
  <c r="AX220" i="1"/>
  <c r="BB220" i="1" s="1"/>
  <c r="AX221" i="1"/>
  <c r="BB221" i="1" s="1"/>
  <c r="AX222" i="1"/>
  <c r="BB222" i="1" s="1"/>
  <c r="AX223" i="1"/>
  <c r="BB223" i="1" s="1"/>
  <c r="AX224" i="1"/>
  <c r="BB224" i="1" s="1"/>
  <c r="AX225" i="1"/>
  <c r="BB225" i="1" s="1"/>
  <c r="AX226" i="1"/>
  <c r="BB226" i="1" s="1"/>
  <c r="AX227" i="1"/>
  <c r="BB227" i="1" s="1"/>
  <c r="AX228" i="1"/>
  <c r="BB228" i="1" s="1"/>
  <c r="AX229" i="1"/>
  <c r="BB229" i="1" s="1"/>
  <c r="AX230" i="1"/>
  <c r="BB230" i="1" s="1"/>
  <c r="AX360" i="1"/>
  <c r="BB360" i="1" s="1"/>
  <c r="AX232" i="1"/>
  <c r="BB232" i="1" s="1"/>
  <c r="AX233" i="1"/>
  <c r="BB233" i="1" s="1"/>
  <c r="AX234" i="1"/>
  <c r="BB234" i="1" s="1"/>
  <c r="AX235" i="1"/>
  <c r="BB235" i="1" s="1"/>
  <c r="AX236" i="1"/>
  <c r="BB236" i="1" s="1"/>
  <c r="AX237" i="1"/>
  <c r="BB237" i="1" s="1"/>
  <c r="AX238" i="1"/>
  <c r="BB238" i="1" s="1"/>
  <c r="AX239" i="1"/>
  <c r="BB239" i="1" s="1"/>
  <c r="AX240" i="1"/>
  <c r="BB240" i="1" s="1"/>
  <c r="AX241" i="1"/>
  <c r="BB241" i="1" s="1"/>
  <c r="AX242" i="1"/>
  <c r="BB242" i="1" s="1"/>
  <c r="AX243" i="1"/>
  <c r="BB243" i="1" s="1"/>
  <c r="AX244" i="1"/>
  <c r="BB244" i="1" s="1"/>
  <c r="AX245" i="1"/>
  <c r="BB245" i="1" s="1"/>
  <c r="AX246" i="1"/>
  <c r="BB246" i="1" s="1"/>
  <c r="AX247" i="1"/>
  <c r="BB247" i="1" s="1"/>
  <c r="AX248" i="1"/>
  <c r="BB248" i="1" s="1"/>
  <c r="AX249" i="1"/>
  <c r="BB249" i="1" s="1"/>
  <c r="AX250" i="1"/>
  <c r="BB250" i="1" s="1"/>
  <c r="AX251" i="1"/>
  <c r="BB251" i="1" s="1"/>
  <c r="AX252" i="1"/>
  <c r="BB252" i="1" s="1"/>
  <c r="AX253" i="1"/>
  <c r="BB253" i="1" s="1"/>
  <c r="AX254" i="1"/>
  <c r="BB254" i="1" s="1"/>
  <c r="AX255" i="1"/>
  <c r="BB255" i="1" s="1"/>
  <c r="AX256" i="1"/>
  <c r="BB256" i="1" s="1"/>
  <c r="AX257" i="1"/>
  <c r="BB257" i="1" s="1"/>
  <c r="AX258" i="1"/>
  <c r="BB258" i="1" s="1"/>
  <c r="AX259" i="1"/>
  <c r="BB259" i="1" s="1"/>
  <c r="AX260" i="1"/>
  <c r="BB260" i="1" s="1"/>
  <c r="AX261" i="1"/>
  <c r="BB261" i="1" s="1"/>
  <c r="AX262" i="1"/>
  <c r="BB262" i="1" s="1"/>
  <c r="AX263" i="1"/>
  <c r="BB263" i="1" s="1"/>
  <c r="AX264" i="1"/>
  <c r="BB264" i="1" s="1"/>
  <c r="AX265" i="1"/>
  <c r="BB265" i="1" s="1"/>
  <c r="AX266" i="1"/>
  <c r="BB266" i="1" s="1"/>
  <c r="AX267" i="1"/>
  <c r="BB267" i="1" s="1"/>
  <c r="AX268" i="1"/>
  <c r="BB268" i="1" s="1"/>
  <c r="AX269" i="1"/>
  <c r="BB269" i="1" s="1"/>
  <c r="AX270" i="1"/>
  <c r="BB270" i="1" s="1"/>
  <c r="AX271" i="1"/>
  <c r="BB271" i="1" s="1"/>
  <c r="AX272" i="1"/>
  <c r="BB272" i="1" s="1"/>
  <c r="AX273" i="1"/>
  <c r="BB273" i="1" s="1"/>
  <c r="AX274" i="1"/>
  <c r="BB274" i="1" s="1"/>
  <c r="AX275" i="1"/>
  <c r="BB275" i="1" s="1"/>
  <c r="AX276" i="1"/>
  <c r="BB276" i="1" s="1"/>
  <c r="AX277" i="1"/>
  <c r="BB277" i="1" s="1"/>
  <c r="AX278" i="1"/>
  <c r="AX279" i="1"/>
  <c r="BB279" i="1" s="1"/>
  <c r="AX280" i="1"/>
  <c r="BB280" i="1" s="1"/>
  <c r="AX281" i="1"/>
  <c r="BB281" i="1" s="1"/>
  <c r="AX282" i="1"/>
  <c r="BB282" i="1" s="1"/>
  <c r="AX283" i="1"/>
  <c r="BB283" i="1" s="1"/>
  <c r="AX284" i="1"/>
  <c r="AX285" i="1"/>
  <c r="BB285" i="1" s="1"/>
  <c r="AX286" i="1"/>
  <c r="BB286" i="1" s="1"/>
  <c r="AX287" i="1"/>
  <c r="BB287" i="1" s="1"/>
  <c r="AX288" i="1"/>
  <c r="BB288" i="1" s="1"/>
  <c r="AX289" i="1"/>
  <c r="BB289" i="1" s="1"/>
  <c r="AX290" i="1"/>
  <c r="BB290" i="1" s="1"/>
  <c r="AX291" i="1"/>
  <c r="BB291" i="1" s="1"/>
  <c r="AX386" i="1"/>
  <c r="BB386" i="1" s="1"/>
  <c r="AX293" i="1"/>
  <c r="BB293" i="1" s="1"/>
  <c r="AX294" i="1"/>
  <c r="BB294" i="1" s="1"/>
  <c r="AX295" i="1"/>
  <c r="BB295" i="1" s="1"/>
  <c r="AX296" i="1"/>
  <c r="BB296" i="1" s="1"/>
  <c r="AX297" i="1"/>
  <c r="BB297" i="1" s="1"/>
  <c r="AX298" i="1"/>
  <c r="BB298" i="1" s="1"/>
  <c r="AX299" i="1"/>
  <c r="BB299" i="1" s="1"/>
  <c r="AX300" i="1"/>
  <c r="BB300" i="1" s="1"/>
  <c r="AX301" i="1"/>
  <c r="BB301" i="1" s="1"/>
  <c r="AX302" i="1"/>
  <c r="BB302" i="1" s="1"/>
  <c r="AX303" i="1"/>
  <c r="BB303" i="1" s="1"/>
  <c r="AX304" i="1"/>
  <c r="BB304" i="1" s="1"/>
  <c r="AX305" i="1"/>
  <c r="BB305" i="1" s="1"/>
  <c r="AX306" i="1"/>
  <c r="BB306" i="1" s="1"/>
  <c r="AX307" i="1"/>
  <c r="BB307" i="1" s="1"/>
  <c r="AX308" i="1"/>
  <c r="BB308" i="1" s="1"/>
  <c r="AX309" i="1"/>
  <c r="BB309" i="1" s="1"/>
  <c r="AX310" i="1"/>
  <c r="BB310" i="1" s="1"/>
  <c r="AX311" i="1"/>
  <c r="BB311" i="1" s="1"/>
  <c r="AX312" i="1"/>
  <c r="BB312" i="1" s="1"/>
  <c r="AX313" i="1"/>
  <c r="BB313" i="1" s="1"/>
  <c r="AX314" i="1"/>
  <c r="BB314" i="1" s="1"/>
  <c r="AX315" i="1"/>
  <c r="BB315" i="1" s="1"/>
  <c r="AX316" i="1"/>
  <c r="BB316" i="1" s="1"/>
  <c r="AX292" i="1"/>
  <c r="BB292" i="1" s="1"/>
  <c r="AX318" i="1"/>
  <c r="BB318" i="1" s="1"/>
  <c r="AX319" i="1"/>
  <c r="BB319" i="1" s="1"/>
  <c r="AX320" i="1"/>
  <c r="BB320" i="1" s="1"/>
  <c r="AX321" i="1"/>
  <c r="BB321" i="1" s="1"/>
  <c r="AX322" i="1"/>
  <c r="BB322" i="1" s="1"/>
  <c r="AX323" i="1"/>
  <c r="BB323" i="1" s="1"/>
  <c r="AX324" i="1"/>
  <c r="BB324" i="1" s="1"/>
  <c r="AX203" i="1"/>
  <c r="BB203" i="1" s="1"/>
  <c r="AX325" i="1"/>
  <c r="BB325" i="1" s="1"/>
  <c r="AX327" i="1"/>
  <c r="BB327" i="1" s="1"/>
  <c r="AX328" i="1"/>
  <c r="BB328" i="1" s="1"/>
  <c r="AX329" i="1"/>
  <c r="BB329" i="1" s="1"/>
  <c r="AX330" i="1"/>
  <c r="BB330" i="1" s="1"/>
  <c r="AX317" i="1"/>
  <c r="BB317" i="1" s="1"/>
  <c r="AX332" i="1"/>
  <c r="BB332" i="1" s="1"/>
  <c r="AX333" i="1"/>
  <c r="BB333" i="1" s="1"/>
  <c r="AX334" i="1"/>
  <c r="BB334" i="1" s="1"/>
  <c r="AX335" i="1"/>
  <c r="BB335" i="1" s="1"/>
  <c r="AX336" i="1"/>
  <c r="BB336" i="1" s="1"/>
  <c r="AX337" i="1"/>
  <c r="BB337" i="1" s="1"/>
  <c r="AX338" i="1"/>
  <c r="BB338" i="1" s="1"/>
  <c r="AX339" i="1"/>
  <c r="BB339" i="1" s="1"/>
  <c r="AX340" i="1"/>
  <c r="BB340" i="1" s="1"/>
  <c r="AX341" i="1"/>
  <c r="BB341" i="1" s="1"/>
  <c r="AX342" i="1"/>
  <c r="BB342" i="1" s="1"/>
  <c r="AX343" i="1"/>
  <c r="BB343" i="1" s="1"/>
  <c r="AX344" i="1"/>
  <c r="BB344" i="1" s="1"/>
  <c r="AX345" i="1"/>
  <c r="BB345" i="1" s="1"/>
  <c r="AX346" i="1"/>
  <c r="BB346" i="1" s="1"/>
  <c r="AX347" i="1"/>
  <c r="BB347" i="1" s="1"/>
  <c r="AX348" i="1"/>
  <c r="BB348" i="1" s="1"/>
  <c r="AX349" i="1"/>
  <c r="BB349" i="1" s="1"/>
  <c r="AX350" i="1"/>
  <c r="BB350" i="1" s="1"/>
  <c r="AX351" i="1"/>
  <c r="BB351" i="1" s="1"/>
  <c r="AX352" i="1"/>
  <c r="BB352" i="1" s="1"/>
  <c r="AX353" i="1"/>
  <c r="BB353" i="1" s="1"/>
  <c r="AX354" i="1"/>
  <c r="BB354" i="1" s="1"/>
  <c r="AX355" i="1"/>
  <c r="BB355" i="1" s="1"/>
  <c r="AX356" i="1"/>
  <c r="BB356" i="1" s="1"/>
  <c r="AX357" i="1"/>
  <c r="BB357" i="1" s="1"/>
  <c r="AX358" i="1"/>
  <c r="BB358" i="1" s="1"/>
  <c r="AX326" i="1"/>
  <c r="BB326" i="1" s="1"/>
  <c r="AX362" i="1"/>
  <c r="BB362" i="1" s="1"/>
  <c r="AX361" i="1"/>
  <c r="BB361" i="1" s="1"/>
  <c r="AX331" i="1"/>
  <c r="BB331" i="1" s="1"/>
  <c r="AX363" i="1"/>
  <c r="BB363" i="1" s="1"/>
  <c r="AX364" i="1"/>
  <c r="BB364" i="1" s="1"/>
  <c r="AX365" i="1"/>
  <c r="BB365" i="1" s="1"/>
  <c r="AX366" i="1"/>
  <c r="BB366" i="1" s="1"/>
  <c r="AX367" i="1"/>
  <c r="BB367" i="1" s="1"/>
  <c r="AX368" i="1"/>
  <c r="BB368" i="1" s="1"/>
  <c r="AX369" i="1"/>
  <c r="BB369" i="1" s="1"/>
  <c r="AX370" i="1"/>
  <c r="BB370" i="1" s="1"/>
  <c r="AX371" i="1"/>
  <c r="BB371" i="1" s="1"/>
  <c r="AX372" i="1"/>
  <c r="BB372" i="1" s="1"/>
  <c r="AX373" i="1"/>
  <c r="BB373" i="1" s="1"/>
  <c r="AX374" i="1"/>
  <c r="BB374" i="1" s="1"/>
  <c r="AX375" i="1"/>
  <c r="BB375" i="1" s="1"/>
  <c r="AX376" i="1"/>
  <c r="BB376" i="1" s="1"/>
  <c r="AX377" i="1"/>
  <c r="BB377" i="1" s="1"/>
  <c r="AX378" i="1"/>
  <c r="BB378" i="1" s="1"/>
  <c r="AX379" i="1"/>
  <c r="BB379" i="1" s="1"/>
  <c r="AX380" i="1"/>
  <c r="BB380" i="1" s="1"/>
  <c r="AX381" i="1"/>
  <c r="BB381" i="1" s="1"/>
  <c r="AX382" i="1"/>
  <c r="BB382" i="1" s="1"/>
  <c r="AX383" i="1"/>
  <c r="BB383" i="1" s="1"/>
  <c r="AX384" i="1"/>
  <c r="BB384" i="1" s="1"/>
  <c r="AX385" i="1"/>
  <c r="BB385" i="1" s="1"/>
  <c r="AX231" i="1"/>
  <c r="BB231" i="1" s="1"/>
  <c r="AX387" i="1"/>
  <c r="BB387" i="1" s="1"/>
  <c r="AX388" i="1"/>
  <c r="BB388" i="1" s="1"/>
  <c r="AX389" i="1"/>
  <c r="BB389" i="1" s="1"/>
  <c r="AX390" i="1"/>
  <c r="BB390" i="1" s="1"/>
  <c r="E44" i="21" l="1"/>
  <c r="E41" i="21"/>
  <c r="E42" i="21"/>
  <c r="E43" i="21"/>
  <c r="E40" i="21"/>
  <c r="E39" i="21"/>
  <c r="E38" i="21"/>
  <c r="E37" i="21"/>
  <c r="E36" i="21"/>
  <c r="E33" i="21"/>
  <c r="E32" i="21"/>
  <c r="E31" i="21"/>
  <c r="E30" i="21"/>
  <c r="E29" i="21"/>
  <c r="E28" i="21"/>
  <c r="I16" i="21"/>
  <c r="H16" i="21"/>
  <c r="G16" i="21"/>
  <c r="F15" i="21"/>
  <c r="F14" i="21"/>
  <c r="F13" i="21"/>
  <c r="F12" i="21"/>
  <c r="F11" i="21"/>
  <c r="F10" i="21"/>
  <c r="F9" i="21"/>
  <c r="F8" i="21"/>
  <c r="F7" i="21"/>
  <c r="F6" i="21"/>
  <c r="F5" i="21"/>
  <c r="F4" i="21"/>
  <c r="F16" i="21" l="1"/>
  <c r="AH391" i="1" l="1"/>
  <c r="AI391" i="1"/>
  <c r="AJ391" i="1"/>
  <c r="AL391" i="1"/>
  <c r="AO391" i="1"/>
  <c r="AP391" i="1"/>
  <c r="AX2" i="1" l="1"/>
  <c r="AX391" i="1" l="1"/>
  <c r="BA7" i="1"/>
  <c r="BA33" i="1"/>
  <c r="BB33" i="1" s="1"/>
  <c r="BA12" i="1"/>
  <c r="BA23" i="1"/>
  <c r="BB23" i="1" s="1"/>
  <c r="BB284" i="1"/>
  <c r="AQ162" i="1" l="1"/>
  <c r="BA2" i="1"/>
  <c r="BB2" i="1" s="1"/>
  <c r="AY278" i="1"/>
  <c r="BB278" i="1" s="1"/>
  <c r="AZ12" i="1"/>
  <c r="BB12" i="1" s="1"/>
  <c r="AZ7" i="1"/>
  <c r="BB7" i="1" s="1"/>
  <c r="BA391" i="1" l="1"/>
  <c r="AY391" i="1"/>
  <c r="AZ16" i="1"/>
  <c r="BB16" i="1" s="1"/>
  <c r="AK233" i="1"/>
  <c r="AK131" i="1"/>
  <c r="AK186" i="1"/>
  <c r="AK340" i="1"/>
  <c r="AK168" i="1"/>
  <c r="AK387" i="1"/>
  <c r="AK389" i="1"/>
  <c r="AK110" i="1"/>
  <c r="AK169" i="1"/>
  <c r="AK170" i="1"/>
  <c r="AK327" i="1"/>
  <c r="AK338" i="1"/>
  <c r="AK339" i="1"/>
  <c r="AK369" i="1"/>
  <c r="AK379" i="1"/>
  <c r="AK153" i="1"/>
  <c r="AK223" i="1"/>
  <c r="AK154" i="1"/>
  <c r="AK113" i="1"/>
  <c r="AK114" i="1"/>
  <c r="AK67" i="1"/>
  <c r="AK102" i="1"/>
  <c r="AK105" i="1"/>
  <c r="AK120" i="1"/>
  <c r="AK132" i="1"/>
  <c r="AK246" i="1"/>
  <c r="AK335" i="1"/>
  <c r="AK355" i="1"/>
  <c r="AK42" i="1"/>
  <c r="AK58" i="1"/>
  <c r="AK176" i="1"/>
  <c r="AK202" i="1"/>
  <c r="AK207" i="1"/>
  <c r="AK46" i="1"/>
  <c r="AK82" i="1"/>
  <c r="AK145" i="1"/>
  <c r="AK157" i="1"/>
  <c r="AK159" i="1"/>
  <c r="AK359" i="1"/>
  <c r="AK166" i="1"/>
  <c r="AK167" i="1"/>
  <c r="AK183" i="1"/>
  <c r="AK195" i="1"/>
  <c r="AK217" i="1"/>
  <c r="AK220" i="1"/>
  <c r="AK334" i="1"/>
  <c r="AK343" i="1"/>
  <c r="AK344" i="1"/>
  <c r="AK356" i="1"/>
  <c r="AK363" i="1"/>
  <c r="AK364" i="1"/>
  <c r="AK367" i="1"/>
  <c r="AK48" i="1"/>
  <c r="AK99" i="1"/>
  <c r="AK103" i="1"/>
  <c r="AK106" i="1"/>
  <c r="AK115" i="1"/>
  <c r="AK121" i="1"/>
  <c r="AK196" i="1"/>
  <c r="AK221" i="1"/>
  <c r="AK234" i="1"/>
  <c r="AK336" i="1"/>
  <c r="AK337" i="1"/>
  <c r="AK346" i="1"/>
  <c r="AK49" i="1"/>
  <c r="AK122" i="1"/>
  <c r="AK133" i="1"/>
  <c r="AK116" i="1"/>
  <c r="AK55" i="1"/>
  <c r="AK59" i="1"/>
  <c r="AK130" i="1"/>
  <c r="AK160" i="1"/>
  <c r="AK190" i="1"/>
  <c r="AK197" i="1"/>
  <c r="AK281" i="1"/>
  <c r="AK287" i="1"/>
  <c r="AK60" i="1"/>
  <c r="AK61" i="1"/>
  <c r="AK70" i="1"/>
  <c r="AK104" i="1"/>
  <c r="AK107" i="1"/>
  <c r="AK117" i="1"/>
  <c r="AK123" i="1"/>
  <c r="AK134" i="1"/>
  <c r="AK147" i="1"/>
  <c r="AK198" i="1"/>
  <c r="AK218" i="1"/>
  <c r="AK224" i="1"/>
  <c r="AK247" i="1"/>
  <c r="AK345" i="1"/>
  <c r="AK357" i="1"/>
  <c r="AK365" i="1"/>
  <c r="AK68" i="1"/>
  <c r="AK248" i="1"/>
  <c r="AK249" i="1"/>
  <c r="AK289" i="1"/>
  <c r="AK250" i="1"/>
  <c r="AK62" i="1"/>
  <c r="AK171" i="1"/>
  <c r="AK251" i="1"/>
  <c r="AK252" i="1"/>
  <c r="AK253" i="1"/>
  <c r="AK254" i="1"/>
  <c r="AK255" i="1"/>
  <c r="AK256" i="1"/>
  <c r="AK257" i="1"/>
  <c r="AK258" i="1"/>
  <c r="AK259" i="1"/>
  <c r="AK304" i="1"/>
  <c r="AK305" i="1"/>
  <c r="AK306" i="1"/>
  <c r="AK320" i="1"/>
  <c r="AK321" i="1"/>
  <c r="AK322" i="1"/>
  <c r="AK323" i="1"/>
  <c r="AK43" i="1"/>
  <c r="AK63" i="1"/>
  <c r="AK163" i="1"/>
  <c r="AK177" i="1"/>
  <c r="AK326" i="1"/>
  <c r="AK56" i="1"/>
  <c r="AK282" i="1"/>
  <c r="AK285" i="1"/>
  <c r="AK44" i="1"/>
  <c r="AK47" i="1"/>
  <c r="AK50" i="1"/>
  <c r="AK57" i="1"/>
  <c r="AK64" i="1"/>
  <c r="AK79" i="1"/>
  <c r="AK83" i="1"/>
  <c r="AK90" i="1"/>
  <c r="AK124" i="1"/>
  <c r="AK135" i="1"/>
  <c r="AK143" i="1"/>
  <c r="AK146" i="1"/>
  <c r="AK148" i="1"/>
  <c r="AK164" i="1"/>
  <c r="AK178" i="1"/>
  <c r="AK184" i="1"/>
  <c r="AK191" i="1"/>
  <c r="AK204" i="1"/>
  <c r="AK205" i="1"/>
  <c r="AK206" i="1"/>
  <c r="AK212" i="1"/>
  <c r="AK225" i="1"/>
  <c r="AK241" i="1"/>
  <c r="AK243" i="1"/>
  <c r="AK283" i="1"/>
  <c r="AK286" i="1"/>
  <c r="AK317" i="1"/>
  <c r="AK332" i="1"/>
  <c r="AK361" i="1"/>
  <c r="AK366" i="1"/>
  <c r="AK368" i="1"/>
  <c r="AK384" i="1"/>
  <c r="AK385" i="1"/>
  <c r="AK231" i="1"/>
  <c r="AK199" i="1"/>
  <c r="AK290" i="1"/>
  <c r="AK45" i="1"/>
  <c r="AK51" i="1"/>
  <c r="AK65" i="1"/>
  <c r="AK73" i="1"/>
  <c r="AK76" i="1"/>
  <c r="AK81" i="1"/>
  <c r="AK84" i="1"/>
  <c r="AK91" i="1"/>
  <c r="AK94" i="1"/>
  <c r="AK111" i="1"/>
  <c r="AK136" i="1"/>
  <c r="AK144" i="1"/>
  <c r="AK149" i="1"/>
  <c r="AK150" i="1"/>
  <c r="AK155" i="1"/>
  <c r="AK158" i="1"/>
  <c r="AK161" i="1"/>
  <c r="AK165" i="1"/>
  <c r="AK172" i="1"/>
  <c r="AK174" i="1"/>
  <c r="AK179" i="1"/>
  <c r="AK185" i="1"/>
  <c r="AK187" i="1"/>
  <c r="AK194" i="1"/>
  <c r="AK208" i="1"/>
  <c r="AK209" i="1"/>
  <c r="AK211" i="1"/>
  <c r="AK213" i="1"/>
  <c r="AK219" i="1"/>
  <c r="AK222" i="1"/>
  <c r="AK226" i="1"/>
  <c r="AK260" i="1"/>
  <c r="AK279" i="1"/>
  <c r="AK288" i="1"/>
  <c r="AK328" i="1"/>
  <c r="AK329" i="1"/>
  <c r="AK333" i="1"/>
  <c r="AK342" i="1"/>
  <c r="AK348" i="1"/>
  <c r="AK112" i="1"/>
  <c r="AK66" i="1"/>
  <c r="AK85" i="1"/>
  <c r="AK175" i="1"/>
  <c r="AK235" i="1"/>
  <c r="AK261" i="1"/>
  <c r="AK262" i="1"/>
  <c r="AK263" i="1"/>
  <c r="AK330" i="1"/>
  <c r="AK200" i="1"/>
  <c r="AK118" i="1"/>
  <c r="AK192" i="1"/>
  <c r="AK242" i="1"/>
  <c r="AK244" i="1"/>
  <c r="AK324" i="1"/>
  <c r="AK237" i="1"/>
  <c r="AK238" i="1"/>
  <c r="AK239" i="1"/>
  <c r="AK240" i="1"/>
  <c r="AK109" i="1"/>
  <c r="AK119" i="1"/>
  <c r="AK137" i="1"/>
  <c r="AK193" i="1"/>
  <c r="AK349" i="1"/>
  <c r="AK52" i="1"/>
  <c r="AK74" i="1"/>
  <c r="AK77" i="1"/>
  <c r="AK92" i="1"/>
  <c r="AK95" i="1"/>
  <c r="AK125" i="1"/>
  <c r="AK138" i="1"/>
  <c r="AK151" i="1"/>
  <c r="AK214" i="1"/>
  <c r="AK215" i="1"/>
  <c r="AK227" i="1"/>
  <c r="AK236" i="1"/>
  <c r="AK350" i="1"/>
  <c r="AK53" i="1"/>
  <c r="AK69" i="1"/>
  <c r="AK100" i="1"/>
  <c r="AK126" i="1"/>
  <c r="AK139" i="1"/>
  <c r="AK228" i="1"/>
  <c r="AK341" i="1"/>
  <c r="AK216" i="1"/>
  <c r="AK264" i="1"/>
  <c r="AK54" i="1"/>
  <c r="AK265" i="1"/>
  <c r="AK351" i="1"/>
  <c r="AK96" i="1"/>
  <c r="AK101" i="1"/>
  <c r="AK266" i="1"/>
  <c r="AK267" i="1"/>
  <c r="AK319" i="1"/>
  <c r="AK352" i="1"/>
  <c r="AK307" i="1"/>
  <c r="AK358" i="1"/>
  <c r="AK245" i="1"/>
  <c r="AK268" i="1"/>
  <c r="AK269" i="1"/>
  <c r="AK308" i="1"/>
  <c r="AK97" i="1"/>
  <c r="AK309" i="1"/>
  <c r="AK318" i="1"/>
  <c r="AK310" i="1"/>
  <c r="AK311" i="1"/>
  <c r="AK312" i="1"/>
  <c r="AK313" i="1"/>
  <c r="AK180" i="1"/>
  <c r="AK188" i="1"/>
  <c r="AK203" i="1"/>
  <c r="AK325" i="1"/>
  <c r="AK370" i="1"/>
  <c r="AK371" i="1"/>
  <c r="AK374" i="1"/>
  <c r="AK375" i="1"/>
  <c r="AK380" i="1"/>
  <c r="AK372" i="1"/>
  <c r="AK381" i="1"/>
  <c r="AK373" i="1"/>
  <c r="AK376" i="1"/>
  <c r="AK382" i="1"/>
  <c r="AK30" i="1"/>
  <c r="AK9" i="1"/>
  <c r="AK5" i="1"/>
  <c r="AK31" i="1"/>
  <c r="AK201" i="1"/>
  <c r="AK275" i="1"/>
  <c r="AK284" i="1"/>
  <c r="AK71" i="1"/>
  <c r="AK72" i="1"/>
  <c r="AK270" i="1"/>
  <c r="AK353" i="1"/>
  <c r="AK127" i="1"/>
  <c r="AK140" i="1"/>
  <c r="AK210" i="1"/>
  <c r="AK298" i="1"/>
  <c r="AK299" i="1"/>
  <c r="AK300" i="1"/>
  <c r="AK314" i="1"/>
  <c r="AK301" i="1"/>
  <c r="AK75" i="1"/>
  <c r="AK78" i="1"/>
  <c r="AK86" i="1"/>
  <c r="AK93" i="1"/>
  <c r="AK98" i="1"/>
  <c r="AK108" i="1"/>
  <c r="AK128" i="1"/>
  <c r="AK141" i="1"/>
  <c r="AK152" i="1"/>
  <c r="AK156" i="1"/>
  <c r="AK173" i="1"/>
  <c r="AK181" i="1"/>
  <c r="AK182" i="1"/>
  <c r="AK229" i="1"/>
  <c r="AK230" i="1"/>
  <c r="AK360" i="1"/>
  <c r="AK280" i="1"/>
  <c r="AK347" i="1"/>
  <c r="AK80" i="1"/>
  <c r="AK271" i="1"/>
  <c r="AK272" i="1"/>
  <c r="AK354" i="1"/>
  <c r="AK302" i="1"/>
  <c r="AK303" i="1"/>
  <c r="AK292" i="1"/>
  <c r="AK87" i="1"/>
  <c r="AK88" i="1"/>
  <c r="AK89" i="1"/>
  <c r="AK129" i="1"/>
  <c r="AK142" i="1"/>
  <c r="AK232" i="1"/>
  <c r="AK189" i="1"/>
  <c r="AK273" i="1"/>
  <c r="AK274" i="1"/>
  <c r="AK291" i="1"/>
  <c r="AK293" i="1"/>
  <c r="AK294" i="1"/>
  <c r="AK295" i="1"/>
  <c r="AK296" i="1"/>
  <c r="AK297" i="1"/>
  <c r="AK34" i="1"/>
  <c r="AK37" i="1"/>
  <c r="AK8" i="1"/>
  <c r="AK19" i="1"/>
  <c r="AK27" i="1"/>
  <c r="AK16" i="1"/>
  <c r="AK17" i="1"/>
  <c r="AK24" i="1"/>
  <c r="AK22" i="1"/>
  <c r="AK20" i="1"/>
  <c r="AK28" i="1"/>
  <c r="AK32" i="1"/>
  <c r="AK35" i="1"/>
  <c r="AK4" i="1"/>
  <c r="AK40" i="1"/>
  <c r="AK41" i="1"/>
  <c r="AK388" i="1"/>
  <c r="AK390" i="1"/>
  <c r="AK6" i="1"/>
  <c r="AK14" i="1"/>
  <c r="AK10" i="1"/>
  <c r="AK13" i="1"/>
  <c r="AK11" i="1"/>
  <c r="AK12" i="1"/>
  <c r="AK7" i="1"/>
  <c r="AK36" i="1"/>
  <c r="AK2" i="1"/>
  <c r="AK38" i="1"/>
  <c r="AK21" i="1"/>
  <c r="AK29" i="1"/>
  <c r="AK15" i="1"/>
  <c r="AK26" i="1"/>
  <c r="AK25" i="1"/>
  <c r="AK23" i="1"/>
  <c r="AK33" i="1"/>
  <c r="AK18" i="1"/>
  <c r="AK3" i="1"/>
  <c r="AK276" i="1"/>
  <c r="AK277" i="1"/>
  <c r="AK278" i="1"/>
  <c r="AK377" i="1"/>
  <c r="AK378" i="1"/>
  <c r="AK383" i="1"/>
  <c r="AK162" i="1"/>
  <c r="AM233" i="1"/>
  <c r="AM131" i="1"/>
  <c r="AM186" i="1"/>
  <c r="AM340" i="1"/>
  <c r="AM168" i="1"/>
  <c r="AM387" i="1"/>
  <c r="AM389" i="1"/>
  <c r="AM110" i="1"/>
  <c r="AM169" i="1"/>
  <c r="AM170" i="1"/>
  <c r="AM327" i="1"/>
  <c r="AM338" i="1"/>
  <c r="AM339" i="1"/>
  <c r="AM369" i="1"/>
  <c r="AM379" i="1"/>
  <c r="AM153" i="1"/>
  <c r="AM223" i="1"/>
  <c r="AM154" i="1"/>
  <c r="AM113" i="1"/>
  <c r="AM114" i="1"/>
  <c r="AM67" i="1"/>
  <c r="AM102" i="1"/>
  <c r="AM105" i="1"/>
  <c r="AM120" i="1"/>
  <c r="AM132" i="1"/>
  <c r="AM246" i="1"/>
  <c r="AM335" i="1"/>
  <c r="AM355" i="1"/>
  <c r="AM42" i="1"/>
  <c r="AM58" i="1"/>
  <c r="AM176" i="1"/>
  <c r="AM202" i="1"/>
  <c r="AM207" i="1"/>
  <c r="AM46" i="1"/>
  <c r="AM82" i="1"/>
  <c r="AM145" i="1"/>
  <c r="AM157" i="1"/>
  <c r="AM159" i="1"/>
  <c r="AM359" i="1"/>
  <c r="AM166" i="1"/>
  <c r="AM167" i="1"/>
  <c r="AM183" i="1"/>
  <c r="AM195" i="1"/>
  <c r="AM217" i="1"/>
  <c r="AM220" i="1"/>
  <c r="AM334" i="1"/>
  <c r="AM343" i="1"/>
  <c r="AM344" i="1"/>
  <c r="AM356" i="1"/>
  <c r="AM363" i="1"/>
  <c r="AM364" i="1"/>
  <c r="AM367" i="1"/>
  <c r="AM48" i="1"/>
  <c r="AM99" i="1"/>
  <c r="AM103" i="1"/>
  <c r="AM106" i="1"/>
  <c r="AM115" i="1"/>
  <c r="AM121" i="1"/>
  <c r="AM196" i="1"/>
  <c r="AM221" i="1"/>
  <c r="AM234" i="1"/>
  <c r="AM336" i="1"/>
  <c r="AM337" i="1"/>
  <c r="AM346" i="1"/>
  <c r="AM49" i="1"/>
  <c r="AM122" i="1"/>
  <c r="AM133" i="1"/>
  <c r="AM116" i="1"/>
  <c r="AM55" i="1"/>
  <c r="AM59" i="1"/>
  <c r="AM130" i="1"/>
  <c r="AM160" i="1"/>
  <c r="AM190" i="1"/>
  <c r="AM197" i="1"/>
  <c r="AM281" i="1"/>
  <c r="AM287" i="1"/>
  <c r="AM60" i="1"/>
  <c r="AM61" i="1"/>
  <c r="AM70" i="1"/>
  <c r="AM104" i="1"/>
  <c r="AM107" i="1"/>
  <c r="AM117" i="1"/>
  <c r="AM123" i="1"/>
  <c r="AM134" i="1"/>
  <c r="AM147" i="1"/>
  <c r="AM198" i="1"/>
  <c r="AM218" i="1"/>
  <c r="AM224" i="1"/>
  <c r="AM247" i="1"/>
  <c r="AM345" i="1"/>
  <c r="AM357" i="1"/>
  <c r="AM365" i="1"/>
  <c r="AM68" i="1"/>
  <c r="AM248" i="1"/>
  <c r="AM249" i="1"/>
  <c r="AM289" i="1"/>
  <c r="AM250" i="1"/>
  <c r="AM62" i="1"/>
  <c r="AM171" i="1"/>
  <c r="AM251" i="1"/>
  <c r="AM252" i="1"/>
  <c r="AM253" i="1"/>
  <c r="AM254" i="1"/>
  <c r="AM255" i="1"/>
  <c r="AM256" i="1"/>
  <c r="AM257" i="1"/>
  <c r="AM258" i="1"/>
  <c r="AM259" i="1"/>
  <c r="AM304" i="1"/>
  <c r="AM305" i="1"/>
  <c r="AM306" i="1"/>
  <c r="AM320" i="1"/>
  <c r="AM321" i="1"/>
  <c r="AM322" i="1"/>
  <c r="AM323" i="1"/>
  <c r="AM43" i="1"/>
  <c r="AM63" i="1"/>
  <c r="AM163" i="1"/>
  <c r="AM177" i="1"/>
  <c r="AM326" i="1"/>
  <c r="AM56" i="1"/>
  <c r="AM282" i="1"/>
  <c r="AM285" i="1"/>
  <c r="AM44" i="1"/>
  <c r="AM47" i="1"/>
  <c r="AM50" i="1"/>
  <c r="AM57" i="1"/>
  <c r="AM64" i="1"/>
  <c r="AM79" i="1"/>
  <c r="AM83" i="1"/>
  <c r="AM90" i="1"/>
  <c r="AM124" i="1"/>
  <c r="AM135" i="1"/>
  <c r="AM143" i="1"/>
  <c r="AM146" i="1"/>
  <c r="AM148" i="1"/>
  <c r="AM164" i="1"/>
  <c r="AM178" i="1"/>
  <c r="AM184" i="1"/>
  <c r="AM191" i="1"/>
  <c r="AM204" i="1"/>
  <c r="AM205" i="1"/>
  <c r="AM206" i="1"/>
  <c r="AM212" i="1"/>
  <c r="AM225" i="1"/>
  <c r="AM241" i="1"/>
  <c r="AM243" i="1"/>
  <c r="AM283" i="1"/>
  <c r="AM286" i="1"/>
  <c r="AM317" i="1"/>
  <c r="AM332" i="1"/>
  <c r="AM361" i="1"/>
  <c r="AM366" i="1"/>
  <c r="AM368" i="1"/>
  <c r="AM384" i="1"/>
  <c r="AM385" i="1"/>
  <c r="AM231" i="1"/>
  <c r="AM199" i="1"/>
  <c r="AM290" i="1"/>
  <c r="AM45" i="1"/>
  <c r="AM51" i="1"/>
  <c r="AM65" i="1"/>
  <c r="AM73" i="1"/>
  <c r="AM76" i="1"/>
  <c r="AM81" i="1"/>
  <c r="AM84" i="1"/>
  <c r="AM91" i="1"/>
  <c r="AM94" i="1"/>
  <c r="AM111" i="1"/>
  <c r="AM136" i="1"/>
  <c r="AM144" i="1"/>
  <c r="AM149" i="1"/>
  <c r="AM150" i="1"/>
  <c r="AM155" i="1"/>
  <c r="AM158" i="1"/>
  <c r="AM161" i="1"/>
  <c r="AM165" i="1"/>
  <c r="AM172" i="1"/>
  <c r="AM174" i="1"/>
  <c r="AM179" i="1"/>
  <c r="AM185" i="1"/>
  <c r="AM187" i="1"/>
  <c r="AM194" i="1"/>
  <c r="AM208" i="1"/>
  <c r="AM209" i="1"/>
  <c r="AM211" i="1"/>
  <c r="AM213" i="1"/>
  <c r="AM219" i="1"/>
  <c r="AM222" i="1"/>
  <c r="AM226" i="1"/>
  <c r="AM260" i="1"/>
  <c r="AM279" i="1"/>
  <c r="AM288" i="1"/>
  <c r="AM328" i="1"/>
  <c r="AM329" i="1"/>
  <c r="AM333" i="1"/>
  <c r="AM342" i="1"/>
  <c r="AM348" i="1"/>
  <c r="AM112" i="1"/>
  <c r="AM66" i="1"/>
  <c r="AM85" i="1"/>
  <c r="AM175" i="1"/>
  <c r="AM235" i="1"/>
  <c r="AM261" i="1"/>
  <c r="AM262" i="1"/>
  <c r="AM263" i="1"/>
  <c r="AM330" i="1"/>
  <c r="AM200" i="1"/>
  <c r="AM118" i="1"/>
  <c r="AM192" i="1"/>
  <c r="AM242" i="1"/>
  <c r="AM244" i="1"/>
  <c r="AM324" i="1"/>
  <c r="AM237" i="1"/>
  <c r="AM238" i="1"/>
  <c r="AM239" i="1"/>
  <c r="AM240" i="1"/>
  <c r="AM109" i="1"/>
  <c r="AM119" i="1"/>
  <c r="AM137" i="1"/>
  <c r="AM193" i="1"/>
  <c r="AM349" i="1"/>
  <c r="AM52" i="1"/>
  <c r="AM74" i="1"/>
  <c r="AM77" i="1"/>
  <c r="AM92" i="1"/>
  <c r="AM95" i="1"/>
  <c r="AM125" i="1"/>
  <c r="AM138" i="1"/>
  <c r="AM151" i="1"/>
  <c r="AM214" i="1"/>
  <c r="AM215" i="1"/>
  <c r="AM227" i="1"/>
  <c r="AM236" i="1"/>
  <c r="AM350" i="1"/>
  <c r="AM53" i="1"/>
  <c r="AM69" i="1"/>
  <c r="AM100" i="1"/>
  <c r="AM126" i="1"/>
  <c r="AM139" i="1"/>
  <c r="AM228" i="1"/>
  <c r="AM341" i="1"/>
  <c r="AM216" i="1"/>
  <c r="AM264" i="1"/>
  <c r="AM54" i="1"/>
  <c r="AM265" i="1"/>
  <c r="AM351" i="1"/>
  <c r="AM96" i="1"/>
  <c r="AM101" i="1"/>
  <c r="AM266" i="1"/>
  <c r="AM267" i="1"/>
  <c r="AM319" i="1"/>
  <c r="AM352" i="1"/>
  <c r="AM307" i="1"/>
  <c r="AM358" i="1"/>
  <c r="AM245" i="1"/>
  <c r="AM268" i="1"/>
  <c r="AM269" i="1"/>
  <c r="AM308" i="1"/>
  <c r="AM97" i="1"/>
  <c r="AM309" i="1"/>
  <c r="AM318" i="1"/>
  <c r="AM310" i="1"/>
  <c r="AM311" i="1"/>
  <c r="AM312" i="1"/>
  <c r="AM313" i="1"/>
  <c r="AM180" i="1"/>
  <c r="AM188" i="1"/>
  <c r="AM203" i="1"/>
  <c r="AM325" i="1"/>
  <c r="AM370" i="1"/>
  <c r="AM371" i="1"/>
  <c r="AM374" i="1"/>
  <c r="AM375" i="1"/>
  <c r="AM380" i="1"/>
  <c r="AM372" i="1"/>
  <c r="AM381" i="1"/>
  <c r="AM373" i="1"/>
  <c r="AM376" i="1"/>
  <c r="AM382" i="1"/>
  <c r="AM30" i="1"/>
  <c r="AM9" i="1"/>
  <c r="AM5" i="1"/>
  <c r="AM31" i="1"/>
  <c r="AM201" i="1"/>
  <c r="AM275" i="1"/>
  <c r="AM284" i="1"/>
  <c r="AM71" i="1"/>
  <c r="AM72" i="1"/>
  <c r="AM270" i="1"/>
  <c r="AM353" i="1"/>
  <c r="AM127" i="1"/>
  <c r="AM140" i="1"/>
  <c r="AM210" i="1"/>
  <c r="AM298" i="1"/>
  <c r="AM299" i="1"/>
  <c r="AM300" i="1"/>
  <c r="AM314" i="1"/>
  <c r="AM301" i="1"/>
  <c r="AM75" i="1"/>
  <c r="AM78" i="1"/>
  <c r="AM86" i="1"/>
  <c r="AM93" i="1"/>
  <c r="AM98" i="1"/>
  <c r="AM108" i="1"/>
  <c r="AM128" i="1"/>
  <c r="AM141" i="1"/>
  <c r="AM152" i="1"/>
  <c r="AM156" i="1"/>
  <c r="AM173" i="1"/>
  <c r="AM181" i="1"/>
  <c r="AM182" i="1"/>
  <c r="AM229" i="1"/>
  <c r="AM230" i="1"/>
  <c r="AM360" i="1"/>
  <c r="AM280" i="1"/>
  <c r="AM347" i="1"/>
  <c r="AM80" i="1"/>
  <c r="AM271" i="1"/>
  <c r="AM272" i="1"/>
  <c r="AM354" i="1"/>
  <c r="AM302" i="1"/>
  <c r="AM303" i="1"/>
  <c r="AM292" i="1"/>
  <c r="AM87" i="1"/>
  <c r="AM88" i="1"/>
  <c r="AM89" i="1"/>
  <c r="AM129" i="1"/>
  <c r="AM142" i="1"/>
  <c r="AM232" i="1"/>
  <c r="AM189" i="1"/>
  <c r="AM273" i="1"/>
  <c r="AM274" i="1"/>
  <c r="AM291" i="1"/>
  <c r="AM293" i="1"/>
  <c r="AM294" i="1"/>
  <c r="AM295" i="1"/>
  <c r="AM296" i="1"/>
  <c r="AM297" i="1"/>
  <c r="AM34" i="1"/>
  <c r="AM37" i="1"/>
  <c r="AM8" i="1"/>
  <c r="AM19" i="1"/>
  <c r="AM27" i="1"/>
  <c r="AM16" i="1"/>
  <c r="AM17" i="1"/>
  <c r="AM24" i="1"/>
  <c r="AM22" i="1"/>
  <c r="AM20" i="1"/>
  <c r="AM28" i="1"/>
  <c r="AM32" i="1"/>
  <c r="AM35" i="1"/>
  <c r="AM4" i="1"/>
  <c r="AM40" i="1"/>
  <c r="AM41" i="1"/>
  <c r="AM388" i="1"/>
  <c r="AM390" i="1"/>
  <c r="AM6" i="1"/>
  <c r="AM14" i="1"/>
  <c r="AM10" i="1"/>
  <c r="AM13" i="1"/>
  <c r="AM11" i="1"/>
  <c r="AM12" i="1"/>
  <c r="AM7" i="1"/>
  <c r="AM36" i="1"/>
  <c r="AM2" i="1"/>
  <c r="AM38" i="1"/>
  <c r="AM21" i="1"/>
  <c r="AM29" i="1"/>
  <c r="AM15" i="1"/>
  <c r="AM26" i="1"/>
  <c r="AM25" i="1"/>
  <c r="AM23" i="1"/>
  <c r="AM33" i="1"/>
  <c r="AM18" i="1"/>
  <c r="AM3" i="1"/>
  <c r="AM276" i="1"/>
  <c r="AM277" i="1"/>
  <c r="AM278" i="1"/>
  <c r="AM377" i="1"/>
  <c r="AM378" i="1"/>
  <c r="AM383" i="1"/>
  <c r="AN162" i="1"/>
  <c r="AQ233" i="1"/>
  <c r="AQ131" i="1"/>
  <c r="AQ186" i="1"/>
  <c r="AQ340" i="1"/>
  <c r="AQ168" i="1"/>
  <c r="AQ387" i="1"/>
  <c r="AQ389" i="1"/>
  <c r="AQ110" i="1"/>
  <c r="AQ169" i="1"/>
  <c r="AQ170" i="1"/>
  <c r="AQ327" i="1"/>
  <c r="AQ338" i="1"/>
  <c r="AQ339" i="1"/>
  <c r="AQ369" i="1"/>
  <c r="AQ379" i="1"/>
  <c r="AQ153" i="1"/>
  <c r="AQ223" i="1"/>
  <c r="AQ154" i="1"/>
  <c r="AQ113" i="1"/>
  <c r="AQ114" i="1"/>
  <c r="AQ67" i="1"/>
  <c r="AQ102" i="1"/>
  <c r="AQ105" i="1"/>
  <c r="AQ120" i="1"/>
  <c r="AQ132" i="1"/>
  <c r="AQ246" i="1"/>
  <c r="AQ335" i="1"/>
  <c r="AQ355" i="1"/>
  <c r="AQ42" i="1"/>
  <c r="AQ58" i="1"/>
  <c r="AQ176" i="1"/>
  <c r="AQ202" i="1"/>
  <c r="AQ207" i="1"/>
  <c r="AQ46" i="1"/>
  <c r="AQ82" i="1"/>
  <c r="AQ145" i="1"/>
  <c r="AQ157" i="1"/>
  <c r="AQ159" i="1"/>
  <c r="AQ359" i="1"/>
  <c r="AQ166" i="1"/>
  <c r="AQ167" i="1"/>
  <c r="AQ183" i="1"/>
  <c r="AQ195" i="1"/>
  <c r="AQ217" i="1"/>
  <c r="AQ220" i="1"/>
  <c r="AQ334" i="1"/>
  <c r="AQ343" i="1"/>
  <c r="AQ344" i="1"/>
  <c r="AQ356" i="1"/>
  <c r="AQ363" i="1"/>
  <c r="AQ364" i="1"/>
  <c r="AQ367" i="1"/>
  <c r="AQ48" i="1"/>
  <c r="AQ99" i="1"/>
  <c r="AQ103" i="1"/>
  <c r="AQ106" i="1"/>
  <c r="AQ115" i="1"/>
  <c r="AQ121" i="1"/>
  <c r="AQ196" i="1"/>
  <c r="AQ221" i="1"/>
  <c r="AQ234" i="1"/>
  <c r="AQ336" i="1"/>
  <c r="AQ337" i="1"/>
  <c r="AQ346" i="1"/>
  <c r="AQ49" i="1"/>
  <c r="AQ122" i="1"/>
  <c r="AQ133" i="1"/>
  <c r="AQ116" i="1"/>
  <c r="AQ55" i="1"/>
  <c r="AQ59" i="1"/>
  <c r="AQ130" i="1"/>
  <c r="AQ160" i="1"/>
  <c r="AQ190" i="1"/>
  <c r="AQ197" i="1"/>
  <c r="AQ281" i="1"/>
  <c r="AQ287" i="1"/>
  <c r="AQ60" i="1"/>
  <c r="AQ61" i="1"/>
  <c r="AQ70" i="1"/>
  <c r="AQ104" i="1"/>
  <c r="AQ107" i="1"/>
  <c r="AQ117" i="1"/>
  <c r="AQ123" i="1"/>
  <c r="AQ134" i="1"/>
  <c r="AQ147" i="1"/>
  <c r="AQ198" i="1"/>
  <c r="AQ218" i="1"/>
  <c r="AQ224" i="1"/>
  <c r="AQ247" i="1"/>
  <c r="AQ345" i="1"/>
  <c r="AQ357" i="1"/>
  <c r="AQ365" i="1"/>
  <c r="AQ68" i="1"/>
  <c r="AQ248" i="1"/>
  <c r="AQ249" i="1"/>
  <c r="AQ289" i="1"/>
  <c r="AQ250" i="1"/>
  <c r="AQ62" i="1"/>
  <c r="AQ171" i="1"/>
  <c r="AQ251" i="1"/>
  <c r="AQ252" i="1"/>
  <c r="AQ253" i="1"/>
  <c r="AQ254" i="1"/>
  <c r="AQ255" i="1"/>
  <c r="AQ256" i="1"/>
  <c r="AQ257" i="1"/>
  <c r="AQ258" i="1"/>
  <c r="AQ259" i="1"/>
  <c r="AQ304" i="1"/>
  <c r="AQ305" i="1"/>
  <c r="AQ306" i="1"/>
  <c r="AQ320" i="1"/>
  <c r="AQ321" i="1"/>
  <c r="AQ322" i="1"/>
  <c r="AQ323" i="1"/>
  <c r="AQ43" i="1"/>
  <c r="AQ63" i="1"/>
  <c r="AQ163" i="1"/>
  <c r="AQ177" i="1"/>
  <c r="AQ326" i="1"/>
  <c r="AQ56" i="1"/>
  <c r="AQ282" i="1"/>
  <c r="AQ285" i="1"/>
  <c r="AQ44" i="1"/>
  <c r="AQ47" i="1"/>
  <c r="AQ50" i="1"/>
  <c r="AQ57" i="1"/>
  <c r="AQ64" i="1"/>
  <c r="AQ79" i="1"/>
  <c r="AQ83" i="1"/>
  <c r="AQ90" i="1"/>
  <c r="AQ124" i="1"/>
  <c r="AQ135" i="1"/>
  <c r="AQ143" i="1"/>
  <c r="AQ146" i="1"/>
  <c r="AQ148" i="1"/>
  <c r="AQ164" i="1"/>
  <c r="AQ178" i="1"/>
  <c r="AQ184" i="1"/>
  <c r="AQ191" i="1"/>
  <c r="AQ204" i="1"/>
  <c r="AQ205" i="1"/>
  <c r="AQ206" i="1"/>
  <c r="AQ212" i="1"/>
  <c r="AQ225" i="1"/>
  <c r="AQ241" i="1"/>
  <c r="AQ243" i="1"/>
  <c r="AQ283" i="1"/>
  <c r="AQ286" i="1"/>
  <c r="AQ317" i="1"/>
  <c r="AQ332" i="1"/>
  <c r="AQ361" i="1"/>
  <c r="AQ366" i="1"/>
  <c r="AQ368" i="1"/>
  <c r="AQ384" i="1"/>
  <c r="AQ385" i="1"/>
  <c r="AQ231" i="1"/>
  <c r="AQ199" i="1"/>
  <c r="AQ290" i="1"/>
  <c r="AQ45" i="1"/>
  <c r="AQ51" i="1"/>
  <c r="AQ65" i="1"/>
  <c r="AQ73" i="1"/>
  <c r="AQ76" i="1"/>
  <c r="AQ81" i="1"/>
  <c r="AQ84" i="1"/>
  <c r="AQ91" i="1"/>
  <c r="AQ94" i="1"/>
  <c r="AQ111" i="1"/>
  <c r="AQ136" i="1"/>
  <c r="AQ144" i="1"/>
  <c r="AQ149" i="1"/>
  <c r="AQ150" i="1"/>
  <c r="AQ155" i="1"/>
  <c r="AQ158" i="1"/>
  <c r="AQ161" i="1"/>
  <c r="AQ165" i="1"/>
  <c r="AQ172" i="1"/>
  <c r="AQ174" i="1"/>
  <c r="AQ179" i="1"/>
  <c r="AQ185" i="1"/>
  <c r="AQ187" i="1"/>
  <c r="AQ194" i="1"/>
  <c r="AQ208" i="1"/>
  <c r="AQ209" i="1"/>
  <c r="AQ211" i="1"/>
  <c r="AQ213" i="1"/>
  <c r="AQ219" i="1"/>
  <c r="AQ222" i="1"/>
  <c r="AQ226" i="1"/>
  <c r="AQ260" i="1"/>
  <c r="AQ279" i="1"/>
  <c r="AQ288" i="1"/>
  <c r="AQ328" i="1"/>
  <c r="AQ329" i="1"/>
  <c r="AQ333" i="1"/>
  <c r="AQ342" i="1"/>
  <c r="AQ348" i="1"/>
  <c r="AQ112" i="1"/>
  <c r="AQ66" i="1"/>
  <c r="AQ85" i="1"/>
  <c r="AQ175" i="1"/>
  <c r="AQ235" i="1"/>
  <c r="AQ261" i="1"/>
  <c r="AQ262" i="1"/>
  <c r="AQ263" i="1"/>
  <c r="AQ330" i="1"/>
  <c r="AQ200" i="1"/>
  <c r="AQ118" i="1"/>
  <c r="AQ192" i="1"/>
  <c r="AQ242" i="1"/>
  <c r="AQ244" i="1"/>
  <c r="AQ324" i="1"/>
  <c r="AQ237" i="1"/>
  <c r="AQ238" i="1"/>
  <c r="AQ239" i="1"/>
  <c r="AQ240" i="1"/>
  <c r="AQ109" i="1"/>
  <c r="AQ119" i="1"/>
  <c r="AQ137" i="1"/>
  <c r="AQ193" i="1"/>
  <c r="AQ349" i="1"/>
  <c r="AQ52" i="1"/>
  <c r="AQ74" i="1"/>
  <c r="AQ77" i="1"/>
  <c r="AQ92" i="1"/>
  <c r="AQ95" i="1"/>
  <c r="AQ125" i="1"/>
  <c r="AQ138" i="1"/>
  <c r="AQ151" i="1"/>
  <c r="AQ214" i="1"/>
  <c r="AQ215" i="1"/>
  <c r="AQ227" i="1"/>
  <c r="AQ236" i="1"/>
  <c r="AQ350" i="1"/>
  <c r="AQ53" i="1"/>
  <c r="AQ69" i="1"/>
  <c r="AQ100" i="1"/>
  <c r="AQ126" i="1"/>
  <c r="AQ139" i="1"/>
  <c r="AQ228" i="1"/>
  <c r="AQ341" i="1"/>
  <c r="AQ216" i="1"/>
  <c r="AQ264" i="1"/>
  <c r="AQ54" i="1"/>
  <c r="AQ265" i="1"/>
  <c r="AQ351" i="1"/>
  <c r="AQ96" i="1"/>
  <c r="AQ101" i="1"/>
  <c r="AQ266" i="1"/>
  <c r="AQ267" i="1"/>
  <c r="AQ319" i="1"/>
  <c r="AQ352" i="1"/>
  <c r="AQ307" i="1"/>
  <c r="AQ358" i="1"/>
  <c r="AQ245" i="1"/>
  <c r="AQ268" i="1"/>
  <c r="AQ269" i="1"/>
  <c r="AQ308" i="1"/>
  <c r="AQ97" i="1"/>
  <c r="AQ309" i="1"/>
  <c r="AQ318" i="1"/>
  <c r="AQ310" i="1"/>
  <c r="AQ311" i="1"/>
  <c r="AQ312" i="1"/>
  <c r="AQ313" i="1"/>
  <c r="AQ180" i="1"/>
  <c r="AQ188" i="1"/>
  <c r="AQ203" i="1"/>
  <c r="AQ325" i="1"/>
  <c r="AQ370" i="1"/>
  <c r="AQ371" i="1"/>
  <c r="AQ374" i="1"/>
  <c r="AQ375" i="1"/>
  <c r="AQ380" i="1"/>
  <c r="AQ372" i="1"/>
  <c r="AQ381" i="1"/>
  <c r="AQ373" i="1"/>
  <c r="AQ376" i="1"/>
  <c r="AQ382" i="1"/>
  <c r="AQ30" i="1"/>
  <c r="AQ9" i="1"/>
  <c r="AQ5" i="1"/>
  <c r="AQ31" i="1"/>
  <c r="AQ201" i="1"/>
  <c r="AQ275" i="1"/>
  <c r="AQ284" i="1"/>
  <c r="AQ71" i="1"/>
  <c r="AQ72" i="1"/>
  <c r="AQ270" i="1"/>
  <c r="AQ353" i="1"/>
  <c r="AQ127" i="1"/>
  <c r="AQ140" i="1"/>
  <c r="AQ210" i="1"/>
  <c r="AQ298" i="1"/>
  <c r="AQ299" i="1"/>
  <c r="AQ300" i="1"/>
  <c r="AQ314" i="1"/>
  <c r="AQ301" i="1"/>
  <c r="AQ75" i="1"/>
  <c r="AQ78" i="1"/>
  <c r="AQ86" i="1"/>
  <c r="AQ93" i="1"/>
  <c r="AQ98" i="1"/>
  <c r="AQ108" i="1"/>
  <c r="AQ128" i="1"/>
  <c r="AQ141" i="1"/>
  <c r="AQ152" i="1"/>
  <c r="AQ156" i="1"/>
  <c r="AQ173" i="1"/>
  <c r="AQ181" i="1"/>
  <c r="AQ182" i="1"/>
  <c r="AQ229" i="1"/>
  <c r="AQ230" i="1"/>
  <c r="AQ360" i="1"/>
  <c r="AQ280" i="1"/>
  <c r="AQ347" i="1"/>
  <c r="AQ80" i="1"/>
  <c r="AQ271" i="1"/>
  <c r="AQ272" i="1"/>
  <c r="AQ354" i="1"/>
  <c r="AQ302" i="1"/>
  <c r="AQ303" i="1"/>
  <c r="AQ292" i="1"/>
  <c r="AQ87" i="1"/>
  <c r="AQ88" i="1"/>
  <c r="AQ89" i="1"/>
  <c r="AQ129" i="1"/>
  <c r="AQ142" i="1"/>
  <c r="AQ232" i="1"/>
  <c r="AQ189" i="1"/>
  <c r="AQ273" i="1"/>
  <c r="AQ274" i="1"/>
  <c r="AQ291" i="1"/>
  <c r="AQ293" i="1"/>
  <c r="AQ294" i="1"/>
  <c r="AQ295" i="1"/>
  <c r="AQ296" i="1"/>
  <c r="AQ297" i="1"/>
  <c r="AQ34" i="1"/>
  <c r="AQ37" i="1"/>
  <c r="AQ8" i="1"/>
  <c r="AQ19" i="1"/>
  <c r="AQ27" i="1"/>
  <c r="AQ16" i="1"/>
  <c r="AQ17" i="1"/>
  <c r="AQ24" i="1"/>
  <c r="AQ22" i="1"/>
  <c r="AQ20" i="1"/>
  <c r="AQ28" i="1"/>
  <c r="AQ32" i="1"/>
  <c r="AQ35" i="1"/>
  <c r="AQ4" i="1"/>
  <c r="AQ40" i="1"/>
  <c r="AQ41" i="1"/>
  <c r="AQ388" i="1"/>
  <c r="AQ390" i="1"/>
  <c r="AQ6" i="1"/>
  <c r="AQ14" i="1"/>
  <c r="AQ10" i="1"/>
  <c r="AQ13" i="1"/>
  <c r="AQ11" i="1"/>
  <c r="AQ12" i="1"/>
  <c r="AQ7" i="1"/>
  <c r="AQ36" i="1"/>
  <c r="AQ2" i="1"/>
  <c r="AQ38" i="1"/>
  <c r="AQ21" i="1"/>
  <c r="AQ29" i="1"/>
  <c r="AQ15" i="1"/>
  <c r="AQ26" i="1"/>
  <c r="AQ25" i="1"/>
  <c r="AQ23" i="1"/>
  <c r="AQ33" i="1"/>
  <c r="AQ18" i="1"/>
  <c r="AQ3" i="1"/>
  <c r="AQ276" i="1"/>
  <c r="AQ277" i="1"/>
  <c r="AQ278" i="1"/>
  <c r="AQ377" i="1"/>
  <c r="AQ378" i="1"/>
  <c r="AQ383" i="1"/>
  <c r="AZ391" i="1" l="1"/>
  <c r="AK391" i="1"/>
  <c r="AQ391" i="1"/>
  <c r="AM162" i="1"/>
  <c r="AM391" i="1" s="1"/>
  <c r="AN391" i="1"/>
</calcChain>
</file>

<file path=xl/sharedStrings.xml><?xml version="1.0" encoding="utf-8"?>
<sst xmlns="http://schemas.openxmlformats.org/spreadsheetml/2006/main" count="15229" uniqueCount="1174">
  <si>
    <t>Codigo Origen</t>
  </si>
  <si>
    <t>Origen (FF)</t>
  </si>
  <si>
    <t>Codigo Subfuncion</t>
  </si>
  <si>
    <t>Nombre Subfuncion</t>
  </si>
  <si>
    <t>Codigo Clasifi. Prog</t>
  </si>
  <si>
    <t>Detalle Clasifi Prog</t>
  </si>
  <si>
    <t>Cod. Dependencia</t>
  </si>
  <si>
    <t>Dependencia</t>
  </si>
  <si>
    <t>Codigo Programa</t>
  </si>
  <si>
    <t>Nombre programa</t>
  </si>
  <si>
    <t>Codigo Proyecto</t>
  </si>
  <si>
    <t>Proyecto</t>
  </si>
  <si>
    <t>Cod. Unidad Ejectura</t>
  </si>
  <si>
    <t>Centro costos</t>
  </si>
  <si>
    <t>Capitulo codigo</t>
  </si>
  <si>
    <t>Capitulo nombre</t>
  </si>
  <si>
    <t>Partida</t>
  </si>
  <si>
    <t>Descripción</t>
  </si>
  <si>
    <t>Codigo Destino</t>
  </si>
  <si>
    <t>Concepto Destino</t>
  </si>
  <si>
    <t>Importe Ajustado</t>
  </si>
  <si>
    <t>Presupuestado</t>
  </si>
  <si>
    <t>Pre-Comprometido</t>
  </si>
  <si>
    <t>Comprometido</t>
  </si>
  <si>
    <t>Devengado</t>
  </si>
  <si>
    <t>Ejercido</t>
  </si>
  <si>
    <t>Pagado</t>
  </si>
  <si>
    <t>Ampliación</t>
  </si>
  <si>
    <t>Ampliación por transferencia</t>
  </si>
  <si>
    <t>Disminución</t>
  </si>
  <si>
    <t>Disminución por transferencia</t>
  </si>
  <si>
    <t>Ajuste por</t>
  </si>
  <si>
    <t>2.5-02-26</t>
  </si>
  <si>
    <t>FONDO DE APORTACIÓN AL FORTALECIMIENTO MUNICIPAL 2026 (FORTAMUN)</t>
  </si>
  <si>
    <t>3.8.4</t>
  </si>
  <si>
    <t>INNOVACIÓN</t>
  </si>
  <si>
    <t>Q</t>
  </si>
  <si>
    <t>Investigación y desarrollo</t>
  </si>
  <si>
    <t>12_26</t>
  </si>
  <si>
    <t>COORDINACIÓN GENERAL DE INTELIGENCIA E INNOVACIÓN SOCIAL</t>
  </si>
  <si>
    <t>TLAJO EFICIENTE</t>
  </si>
  <si>
    <t>DESPACHO DE LA COORDINACIÓN GENERAL DE INTELIGENCIA E INNOVACIÓN SOCIAL</t>
  </si>
  <si>
    <t>038_26</t>
  </si>
  <si>
    <t>DESPACHO DE LA COORDINACIÓN GENERAL DE I</t>
  </si>
  <si>
    <t>SERVICIOS GENERALES</t>
  </si>
  <si>
    <t>SERVICIOS DE ACCESO DE INTERNET, REDES Y PROCESAMIENTO DE INFORMACIÓN</t>
  </si>
  <si>
    <t>C4</t>
  </si>
  <si>
    <t>2.1.1</t>
  </si>
  <si>
    <t>ORDENACIÓN DE DESECHOS</t>
  </si>
  <si>
    <t>E</t>
  </si>
  <si>
    <t>08_26</t>
  </si>
  <si>
    <t>COORDINACIÓN GENERAL DE FORTALECIMIENTO A LOS SERVICIOS PÚBLICOS MUNICIPALES</t>
  </si>
  <si>
    <t>TLAJO DINAMICO</t>
  </si>
  <si>
    <t>SERVICIO DE RECOLECCIÓN DE RESIDUOS</t>
  </si>
  <si>
    <t>021_26</t>
  </si>
  <si>
    <t>DIRECCIÓN DE ASEO PÚBLICO</t>
  </si>
  <si>
    <t>SERVICIOS DE LIMPIEZA Y MANEJO DE DESECHOS</t>
  </si>
  <si>
    <t>SIN DESCRIPCIÓN PARA DESTINOS 00</t>
  </si>
  <si>
    <t>1.7.1</t>
  </si>
  <si>
    <t>POLICÍA</t>
  </si>
  <si>
    <t>07_26</t>
  </si>
  <si>
    <t>COORDINACIÓN GENERAL DE PREVENCIÓN Y SERVICIOS DE EMERGENCIA</t>
  </si>
  <si>
    <t>TLAJO DE PAZ</t>
  </si>
  <si>
    <t>CAPACITACIONES Y RECLUTAMIENTO DE ELEMENTOS</t>
  </si>
  <si>
    <t>015_26</t>
  </si>
  <si>
    <t>COMISARIA DE LA POLICIA PREVENTIVA MUNIC</t>
  </si>
  <si>
    <t>MATERIALES Y SUMINISTROS</t>
  </si>
  <si>
    <t>PRENDAS DE PROTECCIÓN PARA SEGURIDAD PÚBLICA Y NACIONAL</t>
  </si>
  <si>
    <t>SERVICIOS DE CAPACITACIÓN</t>
  </si>
  <si>
    <t>RONDINES DE VIGILANCIA</t>
  </si>
  <si>
    <t>BIENES MUEBLES, INMUEBLES E INTANGIBLES</t>
  </si>
  <si>
    <t>OTROS EQUIPOS DE TRANSPORTES</t>
  </si>
  <si>
    <t>BICICLETAS ELECTRICAS</t>
  </si>
  <si>
    <t>1.7.2</t>
  </si>
  <si>
    <t>PROTECCIÓN CIVIL</t>
  </si>
  <si>
    <t>TLAJO A FUTURO</t>
  </si>
  <si>
    <t>FORTALECIMIENTO A PROTECCIÓN CIVIL Y BOMBEROS</t>
  </si>
  <si>
    <t>017_26</t>
  </si>
  <si>
    <t>DIRECCIÓN DE PROTECCIÓN CIVIL Y BOMBEROS</t>
  </si>
  <si>
    <t>ARRENDAMIENTO DE EQUIPO DE TRANSPORTE</t>
  </si>
  <si>
    <t>ARRENDAMIENTO DE HELICOPTERO</t>
  </si>
  <si>
    <t>1.3.4</t>
  </si>
  <si>
    <t>FUNCIÓN PÚBLICA</t>
  </si>
  <si>
    <t>04_26</t>
  </si>
  <si>
    <t>TESORERÍA MUNICIPAL</t>
  </si>
  <si>
    <t>PROYECTO DE PRESUPUESTO</t>
  </si>
  <si>
    <t>006_26</t>
  </si>
  <si>
    <t>DIRECCIÓN DE FINANZAS</t>
  </si>
  <si>
    <t>DEUDA PUBLICA</t>
  </si>
  <si>
    <t>AMORTIZACIÓN DE LA DEUDA INTERNA CON INSTITUCIONES DE CRÉDITO</t>
  </si>
  <si>
    <t>INTERESES DE LA DEUDA INTERNA CON INSTITUCIONES  DE CRÉDITO</t>
  </si>
  <si>
    <t>05_26</t>
  </si>
  <si>
    <t>OFICIALÍA MAYOR ADMINISTRATIVA</t>
  </si>
  <si>
    <t>DESPLIEGUE OPERATIVO COMISARIA DE LA POLICIA</t>
  </si>
  <si>
    <t>007_26</t>
  </si>
  <si>
    <t>DIRECCIÓN DE ADMINISTRACIÓN</t>
  </si>
  <si>
    <t>COMBUSTIBLES, LUBRICANTES Y ADITIVOS</t>
  </si>
  <si>
    <t>BIENES ADQUIRIDOS</t>
  </si>
  <si>
    <t>MUEBLES DE OFICINA Y ESTANTERÍA</t>
  </si>
  <si>
    <t>VEHICULO UTILITARIO / TODO TERRENO</t>
  </si>
  <si>
    <t>VEHICULOS Y EQUIPO DE TRANSPORTE</t>
  </si>
  <si>
    <t>PATRULLAS</t>
  </si>
  <si>
    <t>K</t>
  </si>
  <si>
    <t>10_26</t>
  </si>
  <si>
    <t>COORDINACIÓN GENERAL DE GESTIÓN DEL TERRITORIO Y OBRAS PÚBLICAS</t>
  </si>
  <si>
    <t>PROGRAMA DE MEJORA, AMPLIACIÓN Y REAHABILITACIÓN DE LA INFRAESTRUCTURA MUNICIPAL</t>
  </si>
  <si>
    <t>033_26</t>
  </si>
  <si>
    <t>DIRECCIÓN DE OBRAS PÚBLICAS</t>
  </si>
  <si>
    <t>INVERSION PUBLICA</t>
  </si>
  <si>
    <t>EDIFICACIÓN NO  HABITACIONAL</t>
  </si>
  <si>
    <t>CONSTRUCCIÓN DE VÍAS DE COMUNICACIÓN</t>
  </si>
  <si>
    <t>2.2.3</t>
  </si>
  <si>
    <t>ABASTECIMIENTO DE AGUA</t>
  </si>
  <si>
    <t>OPERACIÓN EFICIENTE DE INFRAESTRUCTURA HIDRICA</t>
  </si>
  <si>
    <t>031_26</t>
  </si>
  <si>
    <t>DIRECCIÓN DE AGUA POTABLE E INFRAESTRUCT</t>
  </si>
  <si>
    <t>ENERGÍA ELÉCTRICA</t>
  </si>
  <si>
    <t>INSTALACIÓN, REPARACIÓN Y MANTENIMIENTO DE MAQUINARIA, OTROS EQUIPOS Y HERRAMIENTA</t>
  </si>
  <si>
    <t>CORRECTIVOS</t>
  </si>
  <si>
    <t>2.2.4</t>
  </si>
  <si>
    <t>ALUMBRADO PÚBLICO</t>
  </si>
  <si>
    <t>SISTEMA DE ILUMINACIÓN PÚBLICA</t>
  </si>
  <si>
    <t>020_26</t>
  </si>
  <si>
    <t>DIRECCIÓN DE ALUMBRADO PÚBLICO</t>
  </si>
  <si>
    <t>1.1-00-26</t>
  </si>
  <si>
    <t>RECURSOS FISCALES 2026</t>
  </si>
  <si>
    <t>2.1.5</t>
  </si>
  <si>
    <t>PROTECCIÓN DE LA DIVERSIDAD BIOLÓGICA Y DEL PAISAJE</t>
  </si>
  <si>
    <t>OPERATIVOS DE MOVILIDAD Y SEGURIDAD VIAL</t>
  </si>
  <si>
    <t>045_26</t>
  </si>
  <si>
    <t>DIRECCIÓN DE MOVILIDAD Y CULTURA VIAL</t>
  </si>
  <si>
    <t>VESTUARIO Y UNIFORMES</t>
  </si>
  <si>
    <t>022_26</t>
  </si>
  <si>
    <t>DIRECCIÓN DE MOVILIDAD</t>
  </si>
  <si>
    <t>V</t>
  </si>
  <si>
    <t>Servicios de protección y conservación ambiental</t>
  </si>
  <si>
    <t>ACOPIO Y SALUD ANIMAL</t>
  </si>
  <si>
    <t>024_26</t>
  </si>
  <si>
    <t>UNIDAD DE ACOPIO Y SALUD ANIMAL TLAJOMUL</t>
  </si>
  <si>
    <t>PRODUCTOS ALIMENTICIOS PARA ANIMALES</t>
  </si>
  <si>
    <t>MEDICINAS Y PRODUCTOS FARMACÉUTICOS</t>
  </si>
  <si>
    <t>MATERIALES, ACCESORIOS Y SUMINISTROS MÉDICOS</t>
  </si>
  <si>
    <t>PRENDAS DE SEGURIDAD Y PROTECCIÓN PERSONAL</t>
  </si>
  <si>
    <t>HERRAMIENTAS MENORES</t>
  </si>
  <si>
    <t>GASTOS DE ORDEN  SOCIAL Y CULTURAL</t>
  </si>
  <si>
    <t>EQUIPO MÉDICO Y DE LABORATORIO</t>
  </si>
  <si>
    <t>OTROS EQUIPOS</t>
  </si>
  <si>
    <t>1.3.5</t>
  </si>
  <si>
    <t>ASUNTOS JURÍDICOS</t>
  </si>
  <si>
    <t>03_26</t>
  </si>
  <si>
    <t>SINDICATURA MUNICIPAL</t>
  </si>
  <si>
    <t>DEFENSORÍA LEGAL</t>
  </si>
  <si>
    <t>003_26</t>
  </si>
  <si>
    <t>DESPACHO DE LA SINDICATURA</t>
  </si>
  <si>
    <t>MATERIALES, ÚTILES Y EQUIPOS MENORES DE OFICINA</t>
  </si>
  <si>
    <t>PRODUCTOS ALIMENTICIOS PARA PERSONAS</t>
  </si>
  <si>
    <t>SERVICIOS LEGALES, DE CONTABILIDAD, AUDITORÍA Y RELACIONADOS</t>
  </si>
  <si>
    <t>SERVICIOS FINANCIEROS Y BANCARIOS</t>
  </si>
  <si>
    <t>SEGUROS DE RESPONSABILIDAD PATRIMONIAL Y FIANZAS</t>
  </si>
  <si>
    <t>MATERIALES, ÚTILES Y EQUIPOS MENORES DE TECNOLOGÍAS DE LA INFORMACIÓN Y COMUNICACIONES</t>
  </si>
  <si>
    <t>MATERIAL ELÉCTRICO Y ELECTRÓNICO</t>
  </si>
  <si>
    <t>REFACCIONES Y ACCESORIOS MENORES DE EQUIPO DE CÓMPUTO Y TECNOLOGÍAS DE LA INFORMACIÓN</t>
  </si>
  <si>
    <t>TELEFONÍA TRADICIONAL</t>
  </si>
  <si>
    <t>SERVICIOS DE TELECOMUNICACIONES Y SATÉLITES</t>
  </si>
  <si>
    <t>ARRENDAMIENTO DE MOBILIARIO Y EQUIPO DE ADMINISTRACIÓN, EDUCACIONAL Y RECREATIVO</t>
  </si>
  <si>
    <t>MULTIANUAL 11</t>
  </si>
  <si>
    <t>MULTIANUAL 16</t>
  </si>
  <si>
    <t>SERVICIOS DE CONSULTORÍA ADMINISTRATIVA, PROCESOS, TÉCNICA Y EN TECNOLOGÍAS DE LA INFORMACIÓN</t>
  </si>
  <si>
    <t>SERVICIOS PROFESIONALES, CIENTÍFICOS Y TÉCNICOS INTEGRALES</t>
  </si>
  <si>
    <t>INSTALACIÓN, REPARACIÓN Y MANTENIMIENTO DE MOBILIARIO Y EQUIPO DE ADMINISTRACIÓN, EDUCACIONAL Y RECREATIVO</t>
  </si>
  <si>
    <t>INSTALACIÓN, REPARACIÓN Y MANTENIMIENTO DE EQUIPO DE CÓMPUTO Y TECNOLOGÍA DE LA INFORMACIÓN</t>
  </si>
  <si>
    <t>EQUIPOS Y APARATOS AUDIOVISUALES</t>
  </si>
  <si>
    <t>EQUIPO DE COMUNICACIÓN Y TELECOMUNICACIÓN</t>
  </si>
  <si>
    <t>ANTENAS</t>
  </si>
  <si>
    <t>C5</t>
  </si>
  <si>
    <t>SOFTWARE</t>
  </si>
  <si>
    <t>SOFTWARE CONTABLE</t>
  </si>
  <si>
    <t>LICENCIAS INFORMÁTICAS E INTELECTUALES</t>
  </si>
  <si>
    <t>2.3.1</t>
  </si>
  <si>
    <t>PRESTACIÓN DE SERVICIOS DE SALUD A LA COMUNIDAD</t>
  </si>
  <si>
    <t>TLAJO CERCANO</t>
  </si>
  <si>
    <t>FORTALECIMIENTO Y EQUIPAMIENTO DE UNIDADES MÉDICAS</t>
  </si>
  <si>
    <t>018_26</t>
  </si>
  <si>
    <t>DIRECCIÓN DE SALUD PÚBLICA</t>
  </si>
  <si>
    <t>MATERIAL DE LIMPIEZA</t>
  </si>
  <si>
    <t>FERTILIZANTES, PESTICIDAS Y OTROS AGROQUÍMICOS</t>
  </si>
  <si>
    <t>INSTALACIÓN, REPARACIÓN Y MANTENIMIENTO DE EQUIPO E INSTRUMENTAL MÉDICO Y DE LABORATORIO</t>
  </si>
  <si>
    <t>INSTRUMENTAL MÉDICO Y DE LABORATORIO</t>
  </si>
  <si>
    <t>EQUIPO DE GENERACIÓN ELÉCTRICA, APARATOS Y ACCESORIOS ELÉCTRICOS</t>
  </si>
  <si>
    <t>MATERIALES PARA EL REGISTRO E IDENTIFICACIÓN DE BIENES Y PERSONAS</t>
  </si>
  <si>
    <t>MATRIALES Y SUMINISTROS PARA SEGURIDAD</t>
  </si>
  <si>
    <t>SERVICIOS DE APOYO ADMINISTRATIVO, FOTOCOPIADO E IMPRESIÓN</t>
  </si>
  <si>
    <t>FORMATOS IPH</t>
  </si>
  <si>
    <t>SENTENCIAS Y RESOLUCIONES POR AUTORIDAD COMPETENTE</t>
  </si>
  <si>
    <t>DIVERSOS GASTOS POR INCIDENTE VIAL</t>
  </si>
  <si>
    <t>DESPACHO DE LA COORDINACIÓN GENERAL DE PREVENCIÓN Y SERVICIOS DE EMERGENCIA</t>
  </si>
  <si>
    <t>016_26</t>
  </si>
  <si>
    <t>DESPACHO DE LA COORDINACIÓN GENERAL DE P</t>
  </si>
  <si>
    <t>UTENSILIOS PARA EL SERVICIO DE ALIMENTACIÓN</t>
  </si>
  <si>
    <t>REFACCIONES Y ACCESORIOS MENORES DE EQUIPO DE TRANSPORTE</t>
  </si>
  <si>
    <t>ATLAS DE RIESGOS</t>
  </si>
  <si>
    <t>3.7.1</t>
  </si>
  <si>
    <t>TURISMO</t>
  </si>
  <si>
    <t>11_26</t>
  </si>
  <si>
    <t>COORDINACIÓN GENERAL DE POTENCIA ECONÓMICA</t>
  </si>
  <si>
    <t>TLAJO POTENCIA</t>
  </si>
  <si>
    <t>ESCUELAS DE CHARRERIA</t>
  </si>
  <si>
    <t>037_26</t>
  </si>
  <si>
    <t>DIRECCIÓN DE TURISMO Y PROMOCIÓN A LAS T</t>
  </si>
  <si>
    <t>CIERRE ANUAL DE LA ESCUELA DE CHARRERIA</t>
  </si>
  <si>
    <t>FERIA DEL CABALLO</t>
  </si>
  <si>
    <t>TRANSFERENCIAS, ASIGNACIONES, SUBSIDIOS Y OTRAS AYUDAS</t>
  </si>
  <si>
    <t>TRANSFERENCIAS OTORGADAS A ENTIDADES PARAESTATALES NO EMPRESARIALES Y NO FINANCIERAS</t>
  </si>
  <si>
    <t>FESTIVAL MICTLAN</t>
  </si>
  <si>
    <t>PROMOCIÓN CULTURAL Y APOYO A LAS TRADICIONES</t>
  </si>
  <si>
    <t>CAJITITLAN</t>
  </si>
  <si>
    <t>ARRENDAMIENTO DE MAQUINARIA, OTROS EQUIPOS Y HERRAMIENTAS</t>
  </si>
  <si>
    <t>LIMPIEZA DE MINAS DE BASALTO</t>
  </si>
  <si>
    <t>ARBOL NAVIDEÑO Y PISTA HIELO</t>
  </si>
  <si>
    <t>FESTIVAL DEL MARIACHI</t>
  </si>
  <si>
    <t>CABALGATA</t>
  </si>
  <si>
    <t>FESTIVAL DEL CEMPASUCHIL</t>
  </si>
  <si>
    <t>ROSCA DE REYES</t>
  </si>
  <si>
    <t>FESTIVAL DEL SABOR</t>
  </si>
  <si>
    <t>FERIA DE LAS FLORES</t>
  </si>
  <si>
    <t>FESTIVAL DEL TACO</t>
  </si>
  <si>
    <t>AYUDAS SOCIALES A PERSONAS</t>
  </si>
  <si>
    <t>APOYO A LAS TRADICIONES</t>
  </si>
  <si>
    <t>01_26</t>
  </si>
  <si>
    <t>PRESIDENCIA</t>
  </si>
  <si>
    <t>DESPACHO DE LA OFICINA DE LA PRESIDENCIA MUNICIPAL</t>
  </si>
  <si>
    <t>001_26</t>
  </si>
  <si>
    <t>SECRETARÍA PARTICULAR DE PRESIDENCIA</t>
  </si>
  <si>
    <t>AYUDAS SOCIALES A INSTITUCIONES SIN FINES DE LUCRO</t>
  </si>
  <si>
    <t>TELETON</t>
  </si>
  <si>
    <t>FIESTAS DE OCTUBRE</t>
  </si>
  <si>
    <t>ALDEA PASITOS</t>
  </si>
  <si>
    <t>BIBLIOREFRI</t>
  </si>
  <si>
    <t>02_26</t>
  </si>
  <si>
    <t>SECRETARÍA GENERAL</t>
  </si>
  <si>
    <t>DESPACHO DE LA SECRETARÍA GENERAL</t>
  </si>
  <si>
    <t>002_26</t>
  </si>
  <si>
    <t>DIRECCIÓN EJECUTIVA DE LA SECRETARIA GEN</t>
  </si>
  <si>
    <t>TERRENOS</t>
  </si>
  <si>
    <t>RECURSOS RECAUDADOS DE MANERA EFICIENTE PROGRAMADOS</t>
  </si>
  <si>
    <t>004_26</t>
  </si>
  <si>
    <t>DIRECCIÓN DE INGRESOS</t>
  </si>
  <si>
    <t>DIVERSAS DEVOLUCIONES</t>
  </si>
  <si>
    <t>DESPACHO DE LA TESORERÍA MUNICIPAL</t>
  </si>
  <si>
    <t>005_26</t>
  </si>
  <si>
    <t>DIRECCIÓN DE PROCESOS ADMINISTRATIVOS Y</t>
  </si>
  <si>
    <t>MADERA Y PRODUCTOS DE MADERA</t>
  </si>
  <si>
    <t>ARTÍCULOS METÁLICOS PARA LA CONSTRUCCIÓN</t>
  </si>
  <si>
    <t>REFACCIONES Y ACCESORIOS MENORES DE EDIFICIOS</t>
  </si>
  <si>
    <t>SERVICIOS POSTALES Y TELEGRÁFICOS</t>
  </si>
  <si>
    <t>SERVICIOS DE COBRANZA, INVESTIGACIÓN CREDITICIA Y SIMILAR</t>
  </si>
  <si>
    <t>SERVICIOS DE RECAUDACIÓN, TRASLADO Y CUSTODIA DE VALORES</t>
  </si>
  <si>
    <t>CONSERVACIÓN Y MANTENIMIENTO MENOR DE INMUEBLES</t>
  </si>
  <si>
    <t>CAT</t>
  </si>
  <si>
    <t>MEDIDORES</t>
  </si>
  <si>
    <t>PASAJES AÉREOS</t>
  </si>
  <si>
    <t>VIÁTICOS EN EL PAÍS</t>
  </si>
  <si>
    <t>OTROS GASTOS POR RESPONSABILIDADES</t>
  </si>
  <si>
    <t>EQUIPO DE CÓMPUTO DE TECNOLOGÍAS DE LA INFORMACIÓN</t>
  </si>
  <si>
    <t>OTROS MOBILIARIOS Y EQUIPOS DE ADMINISTRACIÓN</t>
  </si>
  <si>
    <t>RECONOCIMIENTO CONTRA DERECHOS</t>
  </si>
  <si>
    <t>EJECUCIÓN DE PROYECTOS PRODUCTIVOS NO INCLUIDOS EN CONCEPTOS ANTERIORES DE ESTE CAPÍTULO</t>
  </si>
  <si>
    <t>PLANTAS DE TRATAMIENTO</t>
  </si>
  <si>
    <t>INVERSIONES FINANCIERAS Y OTRAS PROVISIONES</t>
  </si>
  <si>
    <t>OTRAS EROGACIONES ESPECIALES</t>
  </si>
  <si>
    <t>MODERNIZACION CATASTRAL</t>
  </si>
  <si>
    <t>PRODUCTOS MINERALES NO METÁLICOS</t>
  </si>
  <si>
    <t>CEMENTO Y PRODUCTOS DE CONCRETO</t>
  </si>
  <si>
    <t>VIDRIO Y PRODUCTOS DE VIDRIO</t>
  </si>
  <si>
    <t>OTROS MATERIALES Y ARTÍCULOS DE CONSTRUCCIÓN Y REPARACIÓN</t>
  </si>
  <si>
    <t>REFACCIONES Y ACCESORIOS MENORES DE MAQUINARIA Y OTROS EQUIPOS</t>
  </si>
  <si>
    <t>ARRENDAMIENTO DE EDIFICIOS</t>
  </si>
  <si>
    <t>OTROS ARRENDAMIENTOS</t>
  </si>
  <si>
    <t>SERVICIOS DE VIGILANCIA</t>
  </si>
  <si>
    <t>SEGURO DE BIENES PATRIMONIALES</t>
  </si>
  <si>
    <t>COMISIONES POR VENTAS</t>
  </si>
  <si>
    <t>REPARACIÓN Y MANTENIMIENTO DE EQUIPO DE TRANSPORTE</t>
  </si>
  <si>
    <t>IMPUESTOS Y DERECHOS</t>
  </si>
  <si>
    <t>MUEBLES, EXCEPTO DE OFICINA Y ESTANTERÍA</t>
  </si>
  <si>
    <t>SISTEMAS DE AIRE ACONDICIONADO, CALEFACCIÓN Y DE REFRIGERACIÓN INDUSTRIAL Y COMERCIAL</t>
  </si>
  <si>
    <t>PANELES SOLARES</t>
  </si>
  <si>
    <t>DESPLIEGUE OPERATIVO PROTECCIÓN CIVIL Y SERVICIOS MEDICOS</t>
  </si>
  <si>
    <t>06_26</t>
  </si>
  <si>
    <t>JEFATURA DE GABINETE</t>
  </si>
  <si>
    <t>ATENCIÓN A EVENTOS DEL GOBIERNO MUNICIPAL</t>
  </si>
  <si>
    <t>009_26</t>
  </si>
  <si>
    <t>DIRECCIÓN DE RELACIONES PÚBLICAS</t>
  </si>
  <si>
    <t>SEGUIMIENTO A LA AGENDA MUNICIPAL</t>
  </si>
  <si>
    <t>010_26</t>
  </si>
  <si>
    <t>DIRECCIÓN DE PROTOCOLO</t>
  </si>
  <si>
    <t>LIMPIEZA DE MOBILIARIO</t>
  </si>
  <si>
    <t>POSADA GENERAL</t>
  </si>
  <si>
    <t>EVENTOS DE LA AGENDA MUNICIPAL</t>
  </si>
  <si>
    <t>INFORME DE GOBIERNO</t>
  </si>
  <si>
    <t>COMPRA DE MOBILIARIO</t>
  </si>
  <si>
    <t>PROCESOS ESTADISTICOS DEL MUNICIPIO</t>
  </si>
  <si>
    <t>011_26</t>
  </si>
  <si>
    <t>DIRECCIÓN DE CENSOS Y ESTADISTICAS</t>
  </si>
  <si>
    <t>SEGUIMIENTO A LA POLÍTICA PÚBLICA DE GOBIERNO E IMAGEN INSTITUCIONAL</t>
  </si>
  <si>
    <t>012_26</t>
  </si>
  <si>
    <t>DESPACHO DE LA JEFATURA DE GABINETE</t>
  </si>
  <si>
    <t>FIL</t>
  </si>
  <si>
    <t>COMUNICACIÓN ESTRATÉGICA DEL GOBIERNO</t>
  </si>
  <si>
    <t>013_26</t>
  </si>
  <si>
    <t>COORDINACION GENERAL DE COMUNICACIÓN EST</t>
  </si>
  <si>
    <t>DIFUSIÓN POR RADIO, TELEVISIÓN Y OTROS MEDIOS DE MENSAJES SOBRE PROGRAMAS Y ACTIVIDADES GUBERNAMENTALES</t>
  </si>
  <si>
    <t>SERVICIOS DE CREATIVIDAD, PREPRODUCCIÓN Y PRODUCCIÓN DE PUBLICIDAD, EXCEPTO INTERNET</t>
  </si>
  <si>
    <t>SERVICIOS DE LA INDUSTRIA FÍLMICA, DEL SONIDO Y DEL VIDEO</t>
  </si>
  <si>
    <t>SERVICIO DE CREACIÓN Y DIFUSIÓN DE CONTENIDO EXCLUSIVAMENTE A  TRAVÉS DE INTERNET</t>
  </si>
  <si>
    <t>GENERAR PLANES Y ACCIONES ESTRATEGICAS EN LAS DIFERENTES LOCALIDADES DEL MUNICIPIO</t>
  </si>
  <si>
    <t>014_26</t>
  </si>
  <si>
    <t>COORDINACION GENERAL DE PROYECTOS ESTRAT</t>
  </si>
  <si>
    <t>OTROS PRODUCTOS QUÍMICOS</t>
  </si>
  <si>
    <t>COBRE IONIZADO</t>
  </si>
  <si>
    <t>SEÑALETICA</t>
  </si>
  <si>
    <t>HERRAMIENTAS Y MÁQUINAS-HERRAMIENTA</t>
  </si>
  <si>
    <t>BARREDORA</t>
  </si>
  <si>
    <t>SERVICIO DE MANTENIMIENTO EN LOS ESPACIOS PÚBLICOS</t>
  </si>
  <si>
    <t>019_26</t>
  </si>
  <si>
    <t>DIRECCIÓN ADMINISTRATIVA</t>
  </si>
  <si>
    <t>CAMELLONES</t>
  </si>
  <si>
    <t>SERVICIOS DE JARDINERÍA Y FUMIGACIÓN</t>
  </si>
  <si>
    <t>SERVICIO DE RASTRO MUNICIPAL</t>
  </si>
  <si>
    <t>023_26</t>
  </si>
  <si>
    <t>DIRECCIÓN DE RASTROS MUNICIPALES</t>
  </si>
  <si>
    <t>MAQUINARIA Y EQUIPO INDUSTRIAL</t>
  </si>
  <si>
    <t>09_26</t>
  </si>
  <si>
    <t>COORDINACIÓN GENERAL DE CERCANÍA Y CORRESPONSABILIDAD SOCIAL</t>
  </si>
  <si>
    <t>SIEMPRE CERCA</t>
  </si>
  <si>
    <t>027_26</t>
  </si>
  <si>
    <t>DIRECCION DE DESARROLLO Y CERCANIA SOCIA</t>
  </si>
  <si>
    <t>APOYO A LAS AGENCIAS Y DELEGACIONES DEL MUNICIPIO</t>
  </si>
  <si>
    <t>TALLERES COMUNITARIOS DE PREVENCIÓN DE LAS VIOLENCIAS</t>
  </si>
  <si>
    <t>030_26</t>
  </si>
  <si>
    <t>DIRECCIÓN DE RED DE BASES Y COLMENAS</t>
  </si>
  <si>
    <t>MATERIALES Y ÚTILES DE ENSEÑANZA</t>
  </si>
  <si>
    <t>SIEMPRE APOYANDO TU ESCUELA</t>
  </si>
  <si>
    <t>028_26</t>
  </si>
  <si>
    <t>DIRECCIÓN DE EDUCACIÓN</t>
  </si>
  <si>
    <t>DIA DEL MAESTRO</t>
  </si>
  <si>
    <t>AYUDAS SOCIALES A INSTITUCIONES DE ENSEÑANZA</t>
  </si>
  <si>
    <t>PROGRAMA DE APOYO A PRODUCTORES LADRILLEROS</t>
  </si>
  <si>
    <t>032_26</t>
  </si>
  <si>
    <t>DIRECCIÓN DE GESTION DEL MEDIO AMBIENTE</t>
  </si>
  <si>
    <t>PROGRAMA DE APOYO A LADRILLEROS</t>
  </si>
  <si>
    <t>PLAN DE MANEJO Y CONSERVACIÓN PARA LAS ESPECIES ARBOREAS</t>
  </si>
  <si>
    <t>ÁRBOLES Y PLANTAS</t>
  </si>
  <si>
    <t>S</t>
  </si>
  <si>
    <t>DESPACHO DE LA COORDINACIÓN GENERAL DE CERCANÍA Y CORRESPONSABILIDAD SOCIAL</t>
  </si>
  <si>
    <t>025_26</t>
  </si>
  <si>
    <t>DESPACHO DE LA COORDINACIÓN GENERAL DE C</t>
  </si>
  <si>
    <t>VIÁTICOS EN EL EXTRANJERO</t>
  </si>
  <si>
    <t>EVENTO CUIDADORAS Y ESTUDIANTES DE SECUNDARIA</t>
  </si>
  <si>
    <t>TE CUIDAMOS SIEMPRE</t>
  </si>
  <si>
    <t>CHAMBA PARA TODAS Y TODOS</t>
  </si>
  <si>
    <t>029_26</t>
  </si>
  <si>
    <t>DIRECCIÓN DE POLÍTICA SOCIAL</t>
  </si>
  <si>
    <t>EDUCACIÓN SIEMPRE AL DIA</t>
  </si>
  <si>
    <t>BECAS Y OTRAS AYUDAS PARA PROGRAMAS DE CAPACITACIÓN</t>
  </si>
  <si>
    <t>ABC</t>
  </si>
  <si>
    <t>RENTA TU CASA</t>
  </si>
  <si>
    <t>SIEMPRE LISTOS</t>
  </si>
  <si>
    <t>MOCHILAS Y ÚTILES ESCOLARES</t>
  </si>
  <si>
    <t>SIEMPRE POR TU EDUCACIÓN</t>
  </si>
  <si>
    <t>ESTUDIANTES DE SECUNDARIA</t>
  </si>
  <si>
    <t>CHIP</t>
  </si>
  <si>
    <t>G</t>
  </si>
  <si>
    <t>ORGANO INTERNO DE CONTROL</t>
  </si>
  <si>
    <t>ACOMPAÑAMIENTO EN AUDITORIAS</t>
  </si>
  <si>
    <t>N</t>
  </si>
  <si>
    <t>FONDO MUNICIPAL DE DESASTRES</t>
  </si>
  <si>
    <t>AYUDAS POR DESASTRES NATURALES Y OTROS SINIESTROS</t>
  </si>
  <si>
    <t>FONDO MUNICIPAL DESASTRES</t>
  </si>
  <si>
    <t>FOEDEN</t>
  </si>
  <si>
    <t>OBRAS MULTIANUALES</t>
  </si>
  <si>
    <t>CONSTRUCCIÓN DE OBRAS PARA EL ABASTECIMIENTO DE AGUA, PETRÓLEO, GAS, ELECTRICIDAD Y TELECOMUNICACIONES</t>
  </si>
  <si>
    <t>MULTIANUAL DE POZOS</t>
  </si>
  <si>
    <t>PRESUPUESTO PARTICIPATIVO</t>
  </si>
  <si>
    <t>M</t>
  </si>
  <si>
    <t>008_26</t>
  </si>
  <si>
    <t>DIRECCIÓN DE ADMINISTRACIÓN DE PERSONAL</t>
  </si>
  <si>
    <t>SERVICIOS PERSONALES</t>
  </si>
  <si>
    <t>APORTACIONES PARA SEGUROS</t>
  </si>
  <si>
    <t>OTRAS PRESTACIONES SOCIALES Y ECONÓMICAS</t>
  </si>
  <si>
    <t>COMISARIA</t>
  </si>
  <si>
    <t>HONORARIOS ASIMILABLES A SALARIOS</t>
  </si>
  <si>
    <t>SERVICIOS FUNERARIOS Y DE CEMENTERIOS</t>
  </si>
  <si>
    <t>3.2.1</t>
  </si>
  <si>
    <t>AGROPECUARIA</t>
  </si>
  <si>
    <t>CAMPAÑA DE SANIDAD ANIMAL</t>
  </si>
  <si>
    <t>035_26</t>
  </si>
  <si>
    <t>DIRECCIÓN DE DESARROLLO RURAL</t>
  </si>
  <si>
    <t>PRODUCTOS QUÍMICOS, FARMACÉUTICOS Y DE LABORATORIO ADQUIRIDOS COMO MATERIA PRIMA</t>
  </si>
  <si>
    <t>ELABORACION Y ENTREGA DE COMPOSTA</t>
  </si>
  <si>
    <t>OTROS PRODUCTOS ADQUIRIDOS COMO MATERIA PRIMA</t>
  </si>
  <si>
    <t>EXPO AGROPECUARIA</t>
  </si>
  <si>
    <t>HERRAMIENTAS A PESCADORES</t>
  </si>
  <si>
    <t>PERSONAL OPERATIVO  PESCA</t>
  </si>
  <si>
    <t>APICULTORES</t>
  </si>
  <si>
    <t>SUBSIDIOS A LA PRODUCCIÓN</t>
  </si>
  <si>
    <t>APOYO A LA PRODUCCION DE MAIZ</t>
  </si>
  <si>
    <t>PRODUCTORES DE MAIZ</t>
  </si>
  <si>
    <t>APOYO A LA REHABILITACION DE SUELOS</t>
  </si>
  <si>
    <t>CAL AGRICOLA</t>
  </si>
  <si>
    <t>APOYO AL SECTOR PESQUERO</t>
  </si>
  <si>
    <t>INDEMNIZACION Y ADQUISICION DE SEMOVIENTES</t>
  </si>
  <si>
    <t>INDEMNIZACIÓN AL PRODUCTOR GANADERO</t>
  </si>
  <si>
    <t>PRODUCTOS QUÍMICOS BÁSICOS</t>
  </si>
  <si>
    <t>FIBRAS SINTÉTICAS, HULES PLÁSTICOS Y DERIVADOS</t>
  </si>
  <si>
    <t>SERVICIOS DE DISEÑO, ARQUITECTURA, INGENIERÍA Y ACTIVIDADES RELACIONADAS</t>
  </si>
  <si>
    <t>PREVENTIVO</t>
  </si>
  <si>
    <t>CNA</t>
  </si>
  <si>
    <t>2.2.7</t>
  </si>
  <si>
    <t>DESARROLLO REGIONAL</t>
  </si>
  <si>
    <t>ADMINISTRACIÓN CENTRAL DE LA COORDINACIÓN GENERAL DE POTENCIA ECONÓMICA</t>
  </si>
  <si>
    <t>034_26</t>
  </si>
  <si>
    <t>DESPACHO DE LA COORDINACIÓN GENERAL DE D</t>
  </si>
  <si>
    <t>FORO EMPRESARIAL</t>
  </si>
  <si>
    <t>FERIAS DEL EMPLEO</t>
  </si>
  <si>
    <t>CRECIENDO JUNTOS</t>
  </si>
  <si>
    <t>036_26</t>
  </si>
  <si>
    <t>DIRECCIÓN DE PROMOCIÓN ECONÓMICA</t>
  </si>
  <si>
    <t>OTROS SUBSIDIOS</t>
  </si>
  <si>
    <t>INCUBADORA</t>
  </si>
  <si>
    <t>TLAJO IMPULSA</t>
  </si>
  <si>
    <t>APOYOS SIEMPRE CERCA</t>
  </si>
  <si>
    <t>RENOVACIÓN DE LUMINARIAS LED</t>
  </si>
  <si>
    <t>POSTES PARA ALUMBRADO</t>
  </si>
  <si>
    <t>2.4.2</t>
  </si>
  <si>
    <t>CULTURA</t>
  </si>
  <si>
    <t>POLITICA CULTURAL DE TLAJOMULCO DE ZUÑIGA</t>
  </si>
  <si>
    <t>026_26</t>
  </si>
  <si>
    <t>DIRECCIÓN DE CULTURA</t>
  </si>
  <si>
    <t>EXPOSICIONES</t>
  </si>
  <si>
    <t>2.4.1</t>
  </si>
  <si>
    <t>DEPORTE Y RECREACIÓN</t>
  </si>
  <si>
    <t>14_26</t>
  </si>
  <si>
    <t>CONSEJO MUNICIPAL DEL DEPORTE (COMUDE)</t>
  </si>
  <si>
    <t>ACTIVIDADES DEPORTIVAS Y RECREATIVAS EN EL MUNICIPIO</t>
  </si>
  <si>
    <t>040_26</t>
  </si>
  <si>
    <t>CONSEJO MUNICIPAL DEL DEPORTE</t>
  </si>
  <si>
    <t>15_26</t>
  </si>
  <si>
    <t>INSTITUTO DE ALTERNATIVAS PARA LOS JÓVENES (INDAJO)</t>
  </si>
  <si>
    <t>PROGRAMAS Y ACCIONES CULTURALES, RECREATIVOS Y DEPORTIVAS</t>
  </si>
  <si>
    <t>041_26</t>
  </si>
  <si>
    <t>2.6.8</t>
  </si>
  <si>
    <t>OTROS GRUPOS VULNERABLES</t>
  </si>
  <si>
    <t>13_26</t>
  </si>
  <si>
    <t>CENTRO DE ESTIMULACIÓN PARA PERSONAS CON DISCAPACIDAD INTELECTUAL (CENDI)</t>
  </si>
  <si>
    <t>ATENCIÓN PARA PERSONAS CON DISCAPACIDAD INTELECTUAL</t>
  </si>
  <si>
    <t>039_26</t>
  </si>
  <si>
    <t>CENTRO DE ESTIMULACIÓN PARA PERSONAS CON</t>
  </si>
  <si>
    <t>16_26</t>
  </si>
  <si>
    <t>INSTITUTO MUNICIPAL DE LA MUJER TLAJOMULQUENSE (IMMT)</t>
  </si>
  <si>
    <t>ATENCION A MUJERES DEL MUNICIPIO</t>
  </si>
  <si>
    <t>042_26</t>
  </si>
  <si>
    <t>INSTITUTO MUNICIPAL DE LA MUJER TLAJOMUL</t>
  </si>
  <si>
    <t>2.6.3</t>
  </si>
  <si>
    <t>FAMILIA E HIJOS</t>
  </si>
  <si>
    <t>17_26</t>
  </si>
  <si>
    <t>SISTEMA INTEGRAL PARA EL DESARROLLO DE LA FAMILIA  (DIF)</t>
  </si>
  <si>
    <t>SISTEMA INTEGRAL PARA EL DESARROLLO DE LA FAMILIA</t>
  </si>
  <si>
    <t>043_26</t>
  </si>
  <si>
    <t>SISTEMA INTEGRAL PARA EL DESARROLLO DE L</t>
  </si>
  <si>
    <t>1.6-01-26</t>
  </si>
  <si>
    <t>PARTICIPACIONES ESTATALES 2026</t>
  </si>
  <si>
    <t>TRANSFERENCIAS A FIDEICOMISOS DE ENTIDADES FEDERATIVAS Y MUNICIPIOS</t>
  </si>
  <si>
    <t>SUELDOS BASE AL PERSONAL EVENTUAL</t>
  </si>
  <si>
    <t>EVENTUAL</t>
  </si>
  <si>
    <t>RETRIBUCIONES POR SERVICIOS DE CARÁCTER SOCIAL</t>
  </si>
  <si>
    <t>PRIMAS VACACIONALES</t>
  </si>
  <si>
    <t>GRATIFICACIÓN DE FIN DE AÑO</t>
  </si>
  <si>
    <t>HORAS EXTRAORDINARIAS</t>
  </si>
  <si>
    <t>COMPENSACIONES</t>
  </si>
  <si>
    <t>CUOTAS AL IMSS POR ENFERMEDADES Y MATERNIDAD (Modalidad 38)</t>
  </si>
  <si>
    <t>CUOTAS PARA LA VIVIENDA (IPEJAL 3%)</t>
  </si>
  <si>
    <t>APORTACIONES AL SISTEMA DE RETIRO SEDAR</t>
  </si>
  <si>
    <t>APORTACIONES AL SISTEMA DE RETIRO DE PENSIONES</t>
  </si>
  <si>
    <t>INDEMNIZACIONES</t>
  </si>
  <si>
    <t>PLANTILLA</t>
  </si>
  <si>
    <t>IMPACTO AL SALARIO EN EL TRANSCURSO DEL AÑO</t>
  </si>
  <si>
    <t>2.6-01-26</t>
  </si>
  <si>
    <t>SUBSIDIO POLICÍA METROPOLITANA 2026 (APORTACIÓN ESTATAL)</t>
  </si>
  <si>
    <t>ESTÍMULOS</t>
  </si>
  <si>
    <t>OPERATIVOS POLICIA METROPOLITANA</t>
  </si>
  <si>
    <t>COMISIONADOS POLICIA METROPOLITANA</t>
  </si>
  <si>
    <t>1.5-01-26</t>
  </si>
  <si>
    <t>PARTICIPACIONES FEDERALES 2026</t>
  </si>
  <si>
    <t>SUELDO BASE AL PERSONAL PERMANENTE</t>
  </si>
  <si>
    <t>DIETAS</t>
  </si>
  <si>
    <t>2.5-02-25</t>
  </si>
  <si>
    <t>FONDO DE APORTACIÓN AL FORTALECIMIENTO MUNICIPAL 2025 (FORTAMUN)</t>
  </si>
  <si>
    <t>Reintegro de Remanentes de Recursos Federales y Estatales</t>
  </si>
  <si>
    <t>2.6-01-25</t>
  </si>
  <si>
    <t>SUBSIDIO POLICÍA METROPOLITANA 2025 (APORTACIÓN ESTATAL)</t>
  </si>
  <si>
    <t>2.5-01-25</t>
  </si>
  <si>
    <t>FONDO DE APORTACIÓN A LA INFRAESTRUCTURA SOCIAL MUNICIPAL 2025 (FAISMUN)</t>
  </si>
  <si>
    <t>2.5-01-26</t>
  </si>
  <si>
    <t>FONDO DE APORTACIÓN A LA INFRAESTRUCTURA SOCIAL MUNICIPAL 2026 (FAISMUN)</t>
  </si>
  <si>
    <t>INTERESES</t>
  </si>
  <si>
    <t>Ejerc-pagado</t>
  </si>
  <si>
    <t>Deveng-ejercido</t>
  </si>
  <si>
    <t>Compr-devengado</t>
  </si>
  <si>
    <t>Afectaciones sin sistema</t>
  </si>
  <si>
    <t>Nuevo Saldo</t>
  </si>
  <si>
    <t>SALDO AL 13-03-2026</t>
  </si>
  <si>
    <t>Finalidad</t>
  </si>
  <si>
    <t>DESARROLLO SOCIAL</t>
  </si>
  <si>
    <t>RECREACION, CULTURA Y OTRAS MANIFESTACIONES SOCIALES</t>
  </si>
  <si>
    <t>RECURSOS FISCALES (RESERVAS TERRITORIALES) 2026</t>
  </si>
  <si>
    <t>Observaciones</t>
  </si>
  <si>
    <t>Pago del CAT Lopez Mateos</t>
  </si>
  <si>
    <t>Validación Presupuestal TES/451/2026</t>
  </si>
  <si>
    <t>Validación Presupuestal TES/456/2026</t>
  </si>
  <si>
    <t>Validación Presupuestal TES/454/2026</t>
  </si>
  <si>
    <t>Validación Presupuestal TES/444/2026 *Se necesita hacer transferencia entre partidas (no se autorizo por falla del sistema)</t>
  </si>
  <si>
    <t>Validación presupuestal DP/062/2026</t>
  </si>
  <si>
    <t>Pago Reintegro de FAISMUN al 25 de Marzo 2026</t>
  </si>
  <si>
    <t>Pago Servicio de Seguros de Vida al Personal Administrativo y Operativo del Gobierno</t>
  </si>
  <si>
    <t>Validación Presupuestal TES/462/2026</t>
  </si>
  <si>
    <t>Pago Marzo de la Aportación a la Policia Metropolitana</t>
  </si>
  <si>
    <t>1ra Quincena de Abril 2026</t>
  </si>
  <si>
    <t>2da Quincena de Marzo 2026</t>
  </si>
  <si>
    <t>Pago de Nomina</t>
  </si>
  <si>
    <t>Pago Laudos del 24/03/2026 y 16/04/2026</t>
  </si>
  <si>
    <t>Ampliación / Reducción</t>
  </si>
  <si>
    <t>Total general</t>
  </si>
  <si>
    <t>2da Modificación</t>
  </si>
  <si>
    <t>Suma de 2da Modificación</t>
  </si>
  <si>
    <t>Fuente de financiamiento</t>
  </si>
  <si>
    <t>Capitulo</t>
  </si>
  <si>
    <t xml:space="preserve"> 2da Modificación</t>
  </si>
  <si>
    <t>Tipo de gasto</t>
  </si>
  <si>
    <t>GASTO CAPITAL</t>
  </si>
  <si>
    <t>GASTO CORRIENTE</t>
  </si>
  <si>
    <t>AMORTIZACIÓN DE LA DEUDA Y DISMINUCIÓN DE PASIVOS</t>
  </si>
  <si>
    <t>Función</t>
  </si>
  <si>
    <t>Estado del Presupuesto</t>
  </si>
  <si>
    <t>SERVICIOS DE SALUD DEL MUNICIPIO DE TLAJOMULCO DE ZUÑIGA, JALISCO</t>
  </si>
  <si>
    <t xml:space="preserve">MOVILIDAD ESCOLAR </t>
  </si>
  <si>
    <t>MOVILIDAD SUSTENTABLE</t>
  </si>
  <si>
    <t>BICICLETAS</t>
  </si>
  <si>
    <t xml:space="preserve">
PROGRAMA DE INVERSIÓN PÚBLICA MULTIANUAL 2025-2027
</t>
  </si>
  <si>
    <t>HASTA POR LA CANTIDAD DE:</t>
  </si>
  <si>
    <t>partida</t>
  </si>
  <si>
    <t xml:space="preserve"> No.  </t>
  </si>
  <si>
    <t>LOCALIDAD</t>
  </si>
  <si>
    <t>CONCEPTO</t>
  </si>
  <si>
    <t>MONTO TOTAL</t>
  </si>
  <si>
    <t>EJERCICIO 2025</t>
  </si>
  <si>
    <t>EJERCICIO 2026</t>
  </si>
  <si>
    <t>EJERCICIO 2027</t>
  </si>
  <si>
    <t>ZAPOTE DEL VALLE</t>
  </si>
  <si>
    <t>MODERNIZACIÓN Y CONSERVACIÓN DE LA VIALIDAD CARRETERA AL ZAPOTE ALEDAÑA AL CANAL ATEQUIZA.</t>
  </si>
  <si>
    <t>ZONA REAL DEL VALLE</t>
  </si>
  <si>
    <t>RENOVACIÓN DE INFRAESTRUCTURA VIAL E HIDROSANITARIA SOBRE ADOLF HORN EN SU 1RA ETAPA DE ARROYO SECO A VÍAS DEL FERROCARRIL</t>
  </si>
  <si>
    <t>LOMAS DEL SUR</t>
  </si>
  <si>
    <t>CONSTRUCCIÓN DE PRIMER BOSQUE URBANO EN EL MUNICIPIO DE TLAJOMULCO DE ZUÑIGA EN LA ACTUAL UNIDAD DEPORTIVA DE LOMAS DEL SUR</t>
  </si>
  <si>
    <t>ZONA VALLES</t>
  </si>
  <si>
    <t>CONSTRUCCIÓN DE COMISARÍA Y ACADEMIA DE POLICIA EN ZONA VALLES.</t>
  </si>
  <si>
    <t>CORREDOR CHAPALA</t>
  </si>
  <si>
    <t>CENTRO ADMINISTRATIVO</t>
  </si>
  <si>
    <t>SAN AGUSTIN</t>
  </si>
  <si>
    <t>VASO REGULADOR LAGUNITAS</t>
  </si>
  <si>
    <t>SAN SEBASTIAN EL GRANDE</t>
  </si>
  <si>
    <t>CONSTRUCCIÓN DE MERCADO</t>
  </si>
  <si>
    <t>LA TIJERA</t>
  </si>
  <si>
    <t>MODERNIZACIÓN DE AVENIDA LA TIJERA COMO PARTE MEDULAR DE LA CONECTIVIDAD EN EL CORREDOR LÓPEZ MATEOS CAMINO REAL A COLIMA .</t>
  </si>
  <si>
    <t>LOPEZ MATEOS</t>
  </si>
  <si>
    <t>SANTA FE</t>
  </si>
  <si>
    <t>REHABILITACIÓN Y CONSERVACIÓN RUTINARIA  DE CLÚSTERS.</t>
  </si>
  <si>
    <t xml:space="preserve">CONSTRUCCION DEL CENTRO DE COMANDO, CONTROL, COMPUTO, COMUNICACIÓN Y CONTACTO (C5) PARA EL GOBIERNO DE TLAJOMULCO DE ZUÑIGA, JALISCO. </t>
  </si>
  <si>
    <t>VARIOS</t>
  </si>
  <si>
    <t>PROGRAMA DE PERFORACION Y EQUIPAMIENTO DE POZOS Y MEJORA DE LA INFRAESTRUCTURA DE AGUA POTABLE PARA EL MUNICIPIO DE TLAJOMULCO DE ZUÑIGA.</t>
  </si>
  <si>
    <t>INVERSIÓN TOTAL</t>
  </si>
  <si>
    <t xml:space="preserve">CONCEPTO </t>
  </si>
  <si>
    <t>EJERCICIO 2024</t>
  </si>
  <si>
    <t>1. Adquisición y del servicio de mejoramiento y mantenimiento integral urbano con camiones de corresponsabilidad para las localidades del municipio de Tlajomulco de Zúñiga, Jalisco.</t>
  </si>
  <si>
    <t>2. Adquisición del Servicio de Seguro para el Parque Vehicular para el Gobierno de Tlajomulco de Zúñiga, Jalisco.</t>
  </si>
  <si>
    <t>3. Adquisición del Servicio de Seguro de Gastos Médicos Mayores para el personal Operativo de la Comisaria de la policia preventiva del Municipio de Tlajomulco de Zúñiga, Jalisco.</t>
  </si>
  <si>
    <t>4. Adquisición del Servicio de Seguro de Vida para el personal Administrativo y operativo del Gobierno de Tlajomulco de Zúñiga, Jalisco.</t>
  </si>
  <si>
    <t>5. Adquisición del servicio de Impresión en diversos formatos para el Gobierno de Tlajomulco de Zúñiga, Jalisco.</t>
  </si>
  <si>
    <t>6. Proyecto de Modernización Catastral para el Municipio de Tlajomulco de Zúñiga, Jalisco.</t>
  </si>
  <si>
    <t>7. Arrendamiento puro de vehiculos electricos y utilitarios para el Gobierno Municipal de Tlajomulco de Zúñiga, Jalisco.</t>
  </si>
  <si>
    <t>7. 1 Adendum de Arrendamiento puro de vehiculos electricos y utilitarios para el Gobierno Municipal de Tlajomulco de Zúñiga, Jalisco.</t>
  </si>
  <si>
    <t>8. Arrendamiento puro de vehiculos blinados para el Gobierno Municipal de Tlajomulco de Zúñiga, Jalisco.</t>
  </si>
  <si>
    <t>9. Arrendamiento puro de vehiculos se emergencias, seguridad y otras dependencias del Gobierno Municipal de Tlajomulco de Zúñiga, Jalisco.</t>
  </si>
  <si>
    <t>10. Arrendamiento puro de maquinaria del Gobierno Municipal de Tlajomulco de Zúñiga, Jalisco.</t>
  </si>
  <si>
    <t>11. Arrendamiento puro para el equipamiento de equipo  de computo y técnologico del Gobierno Municpal de Tlajomulco de Zuñiga, Jalisco.</t>
  </si>
  <si>
    <t>12. Prestación de Servicios Profesionales en Recuperación de Cartera Vencida de Obligaciones Fiscales del Municipio de Tlajomulco de Zúñiga, Jalisco.</t>
  </si>
  <si>
    <t>Depende de la cantidad recuperada</t>
  </si>
  <si>
    <t>13. Equipamiento del Centro de Comando, Control, Computo, Comunicación y Contacto (C5) para el Gobierno de Tlajomulco de Zuñiga, Jalisco.</t>
  </si>
  <si>
    <t>14. Adquisición de Software Contable y Administrativo para el Gobierno del Municipio de Tlajomulco de Zúñiga, Jalisco.</t>
  </si>
  <si>
    <t>15. Adquisición de Servicio de Rastreo de Vehiculos Oficiales a Través de GPS</t>
  </si>
  <si>
    <t>16. Impresiones, Fotocopiados y Digitalización de Documentos para el Municipio de Tlajomulco de Zuñiga, Jalisco.</t>
  </si>
  <si>
    <t>17. Programa de rehabilitación, mantenimiento y mejora de la Infraestructura Hidraulica para el Municipio de Tlajomulco de Zuñiga.</t>
  </si>
  <si>
    <t>18. Servicio de vigilancia para unidades administrativas, predios, ubicaciones con infraestructura hidraulica, unidades deportivas y oficinas centrales del municipio de tlajomulco de zuñiga, jalisco.</t>
  </si>
  <si>
    <t>19.- Servicio preventivo y de reparación de vehículos de motor gasolina.</t>
  </si>
  <si>
    <t>20.- Servicio preventivo y correctivo de maquinaria y vehículos de motor disel.</t>
  </si>
  <si>
    <t>22.- Servicio de mantenimiento y rehabilitación de pozos y sistemas de bombeo, ubicados en las diferentes localidades del Municipio de Tlajomulco de Zúñiga.</t>
  </si>
  <si>
    <t>21.- Servicio preventivo y de reparación de motocicletas.</t>
  </si>
  <si>
    <t>COORDINACION DE LA POLITICA DE GOBIERNO</t>
  </si>
  <si>
    <t>ASUNTOS DE ORDEN PÚBLICO Y DE SEGURIDAD INTERIOR</t>
  </si>
  <si>
    <t xml:space="preserve">PROTECCION AMBIENTAL </t>
  </si>
  <si>
    <t xml:space="preserve">VIVIENDA Y SERVICIOS A LA COMUNIDAD </t>
  </si>
  <si>
    <t>SALUD</t>
  </si>
  <si>
    <t xml:space="preserve">PROTECCION SOCIAL </t>
  </si>
  <si>
    <t>AGROPECUARIA, SILVICULTURA, PESCA Y CAZA</t>
  </si>
  <si>
    <t>TURSIMO</t>
  </si>
  <si>
    <t xml:space="preserve">CIENCIA, TECNOLOGIA E INNOVACION </t>
  </si>
  <si>
    <t>GOBIERNO</t>
  </si>
  <si>
    <t>DESARROLLO ECONOMICO</t>
  </si>
  <si>
    <t>Prestación de Servicios Públicos</t>
  </si>
  <si>
    <t>Regulación y supervisión</t>
  </si>
  <si>
    <t>Proyectos de Inversión en Infraestructura y Obra Pública</t>
  </si>
  <si>
    <t>Apoyo para el desarrollo de las funciones de gobierno</t>
  </si>
  <si>
    <t>Atención a desastres por eventos naturales</t>
  </si>
  <si>
    <t>Subsidios sujetos a Reglas de Operación</t>
  </si>
  <si>
    <t>19_26</t>
  </si>
  <si>
    <t>SERVICIOS DE SALUD DEL MUNICIPIO</t>
  </si>
  <si>
    <t>046_26</t>
  </si>
  <si>
    <t>1.1-14-26</t>
  </si>
  <si>
    <t>23.- Modernizacion, instalación y mantenimiento de camaras de vigilanciadel C5.</t>
  </si>
  <si>
    <t>MUNICIPIO DE TLAJOMULCO DE ZÚÑIGA, JALISCO</t>
  </si>
  <si>
    <t>2DA MODIFICACION A LA LEY DE INGRESOS PARA EL EJERCICIO FISCAL 2026</t>
  </si>
  <si>
    <t>CRI/LI</t>
  </si>
  <si>
    <t>DESCRIPCIÓN</t>
  </si>
  <si>
    <t>LEY DE INGRESOS 2026</t>
  </si>
  <si>
    <t>MODIFICADO</t>
  </si>
  <si>
    <t>2DA AMPLIACIÓN</t>
  </si>
  <si>
    <t>TOTAL</t>
  </si>
  <si>
    <t>IMPUESTOS</t>
  </si>
  <si>
    <t>IMPUESTOS SOBRE LOS INGRESOS</t>
  </si>
  <si>
    <t>1.1.1</t>
  </si>
  <si>
    <t>Impuestos sobre espectáculos públicos</t>
  </si>
  <si>
    <t>1.1.1.1</t>
  </si>
  <si>
    <t>Función de circo y espectáculos de carpa</t>
  </si>
  <si>
    <t>1.1.1.2</t>
  </si>
  <si>
    <t>Conciertos, presentación de artistas, audiciones musicales, funciones de box, lucha libre, futbol, básquetbol, beisbol y otros espectáculos deportivos.</t>
  </si>
  <si>
    <t>1.1.1.3</t>
  </si>
  <si>
    <t>Peleas de gallos, palenques, carreras de caballos y similares</t>
  </si>
  <si>
    <t>1.1.1.4</t>
  </si>
  <si>
    <t>Eventos y espectáculos deportivos</t>
  </si>
  <si>
    <t>1.1.1.5</t>
  </si>
  <si>
    <t>Espectáculos culturales, teatrales, ballet, ópera y taurinos</t>
  </si>
  <si>
    <t>1.1.1.6</t>
  </si>
  <si>
    <t>Espectáculos taurinos y ecuestres</t>
  </si>
  <si>
    <t>1.1.1.7</t>
  </si>
  <si>
    <t>Otros espectáculos públicos</t>
  </si>
  <si>
    <t>IMPUESTOS SOBRE EL PATRIMONIO</t>
  </si>
  <si>
    <t>1.2.1</t>
  </si>
  <si>
    <t>Impuesto predial</t>
  </si>
  <si>
    <t>1.2.1.1</t>
  </si>
  <si>
    <t>Predios rústicos</t>
  </si>
  <si>
    <t>1.2.1.2</t>
  </si>
  <si>
    <t>Predios urbanos</t>
  </si>
  <si>
    <t>1.2.2</t>
  </si>
  <si>
    <t>Impuesto sobre transmisiones patrimoniales</t>
  </si>
  <si>
    <t>1.2.2.1</t>
  </si>
  <si>
    <t>Adquisición de departamentos, viviendas y casas para habitación</t>
  </si>
  <si>
    <t>1.2.2.2</t>
  </si>
  <si>
    <t>Regularización de terrenos</t>
  </si>
  <si>
    <t>1.2.3</t>
  </si>
  <si>
    <t>Impuestos sobre negocios jurídicos</t>
  </si>
  <si>
    <t>1.2.3.1</t>
  </si>
  <si>
    <t>Construcción de inmuebles</t>
  </si>
  <si>
    <t>1.2.3.2</t>
  </si>
  <si>
    <t>Reconstrucción de inmuebles</t>
  </si>
  <si>
    <t>1.2.3.3</t>
  </si>
  <si>
    <t>Ampliación de inmuebles</t>
  </si>
  <si>
    <t>IMPUESTO SOBRE LA PRODUCCIÓN, EL CONSUMO Y LAS TRANSACCIONES</t>
  </si>
  <si>
    <t>IMPUESTOS AL COMERCIO EXTERIOR</t>
  </si>
  <si>
    <t>IMPUESTOS SOBRE NÓMINAS Y ASIMILABLES</t>
  </si>
  <si>
    <t>IMPUESTOS ECOLÓGICOS</t>
  </si>
  <si>
    <t>ACCESORIOS DE LOS IMPUESTOS</t>
  </si>
  <si>
    <t>Recargos</t>
  </si>
  <si>
    <t>1.7.1.1</t>
  </si>
  <si>
    <t>Falta de pago</t>
  </si>
  <si>
    <t>Multas</t>
  </si>
  <si>
    <t>1.7.2.1</t>
  </si>
  <si>
    <t>Infracciones</t>
  </si>
  <si>
    <t>1.7.3</t>
  </si>
  <si>
    <t>Intereses</t>
  </si>
  <si>
    <t>1.7.3.1</t>
  </si>
  <si>
    <t>Plazo de créditos fiscales</t>
  </si>
  <si>
    <t>1.7.4</t>
  </si>
  <si>
    <t>Gastos de ejecución y de embargo</t>
  </si>
  <si>
    <t>1.7.4.1</t>
  </si>
  <si>
    <t>Gastos de notificación</t>
  </si>
  <si>
    <t>1.7.4.2</t>
  </si>
  <si>
    <t>Gastos de embargo</t>
  </si>
  <si>
    <t>1.7.4.3</t>
  </si>
  <si>
    <t>Otros gastos del procedimiento</t>
  </si>
  <si>
    <t>1.7.5</t>
  </si>
  <si>
    <t>Actualización</t>
  </si>
  <si>
    <t>1.7.5.1</t>
  </si>
  <si>
    <t>1.7.9</t>
  </si>
  <si>
    <t>Otros no especificados</t>
  </si>
  <si>
    <t>1.7.9.1</t>
  </si>
  <si>
    <t>Otros  accesorios</t>
  </si>
  <si>
    <t>OTROS IMPUESTOS</t>
  </si>
  <si>
    <t>1.8.1</t>
  </si>
  <si>
    <t>Impuestos extraordinarios</t>
  </si>
  <si>
    <t>1.8.1.1</t>
  </si>
  <si>
    <t>1.8.1.2</t>
  </si>
  <si>
    <t>Otros Impuestos</t>
  </si>
  <si>
    <t>IMPUESTOS NO COMPRENDIDOS EN LA LEY DE INGRESOS VIGENTE, CAUSADOS EN EJERCICIOS FISCALES ANTERIORES PENDIENTES DE LIQUIDACION O PAGO</t>
  </si>
  <si>
    <t>CUOTAS Y APORTACIONES DE SEGURIDAD SOCIAL</t>
  </si>
  <si>
    <t>APORTACIONES PARA FONDOS DE VIVIENDA</t>
  </si>
  <si>
    <t xml:space="preserve">CUOTAS PARA LA SEGURIDAD SOCIAL </t>
  </si>
  <si>
    <t>CUOTAS DE AHORRO PARA EL RETIRO</t>
  </si>
  <si>
    <t>OTRAS CUOTAS Y APORTACIONES PARA LA SEGURIDAD SOCIAL</t>
  </si>
  <si>
    <t>ACCESORIOS DE CUOTAS Y APORTACIONES DE SEGURIDAD SOCIAL</t>
  </si>
  <si>
    <t>CONTRIBUCIONES DE MEJORAS</t>
  </si>
  <si>
    <t>CONTRIBUCIÓN DE MEJORAS POR OBRAS PÚBLICAS</t>
  </si>
  <si>
    <t>3.1.1</t>
  </si>
  <si>
    <t>Contribuciones de mejoras</t>
  </si>
  <si>
    <t>3.1.1.1</t>
  </si>
  <si>
    <t>Contribuciones de mejoras por obras públicas</t>
  </si>
  <si>
    <t>CONTRIBUCIONES DE MEJORAS NO COMPRENDIDAS EN LA LEY DE INGRESOS VIGENTE, CAUSADOS EN EJERCICIOS FISCALES ANTERIORES PENDIENTES DE LIQUIDACION O PAGO</t>
  </si>
  <si>
    <t>DERECHOS</t>
  </si>
  <si>
    <t>DERECHOS POR EL USO, GOCE, APROVECHAMIENTO O EXPLOTACIÓN DE BIENES DE DOMINIO PÚBLICO</t>
  </si>
  <si>
    <t>4.1.1</t>
  </si>
  <si>
    <t>Uso del piso</t>
  </si>
  <si>
    <t>4.1.1.1</t>
  </si>
  <si>
    <t>Estacionamientos exclusivos</t>
  </si>
  <si>
    <t>4.1.1.2</t>
  </si>
  <si>
    <t>Puestos permanentes y eventuales</t>
  </si>
  <si>
    <t>4.1.1.3</t>
  </si>
  <si>
    <t>Actividades comerciales e industriales</t>
  </si>
  <si>
    <t>4.1.1.4</t>
  </si>
  <si>
    <t>Espectáculos y diversiones públicas</t>
  </si>
  <si>
    <t>4.1.1.5</t>
  </si>
  <si>
    <t>Otros fines o actividades no previstas</t>
  </si>
  <si>
    <t>4.1.2</t>
  </si>
  <si>
    <t>Estacionamientos</t>
  </si>
  <si>
    <t>4.1.2.1</t>
  </si>
  <si>
    <t>Concesión de estacionamientos</t>
  </si>
  <si>
    <t>4.1.3</t>
  </si>
  <si>
    <t>De los Cementerios de dominio público</t>
  </si>
  <si>
    <t>4.1.3.1</t>
  </si>
  <si>
    <t>Lotes uso perpetuidad y temporal</t>
  </si>
  <si>
    <t>4.1.3.2</t>
  </si>
  <si>
    <t>Mantenimiento</t>
  </si>
  <si>
    <t>4.1.3.3</t>
  </si>
  <si>
    <t>Venta de gavetas a perpetuidad</t>
  </si>
  <si>
    <t>4.1.3.4</t>
  </si>
  <si>
    <t>Otros en cementerios</t>
  </si>
  <si>
    <t>4.1.4</t>
  </si>
  <si>
    <t>Uso, goce, aprovechamiento o explotación de otros bienes de dominio público</t>
  </si>
  <si>
    <t>4.1.4.1</t>
  </si>
  <si>
    <t>Arrendamiento o concesión de locales en mercados</t>
  </si>
  <si>
    <t>4.1.4.2</t>
  </si>
  <si>
    <t xml:space="preserve">Arrendamiento o concesión de kioscos en plazas y jardines </t>
  </si>
  <si>
    <t>4.1.4.3</t>
  </si>
  <si>
    <t>Arrendamiento o concesión de escusados y baños</t>
  </si>
  <si>
    <t>4.1.4.4</t>
  </si>
  <si>
    <t>Arrendamiento de inmuebles para anuncios</t>
  </si>
  <si>
    <t>4.1.4.5</t>
  </si>
  <si>
    <t>Otros arrendamientos o concesiones de bienes</t>
  </si>
  <si>
    <t>DERECHOS POR PRESTACIÓN DE SERVICIOS</t>
  </si>
  <si>
    <t>4.3.1</t>
  </si>
  <si>
    <t>Licencias y permisos de giros</t>
  </si>
  <si>
    <t>4.3.1.1</t>
  </si>
  <si>
    <t>Licencias, permisos o autorización de giros con venta de bebidas alcohólicas</t>
  </si>
  <si>
    <t>4.3.1.2</t>
  </si>
  <si>
    <t>Licencias, permisos o autorización de giros con servicios de bebidas alcohólicas</t>
  </si>
  <si>
    <t>4.3.1.3</t>
  </si>
  <si>
    <t>Licencias, permisos o autorización de otros conceptos distintos a los anteriores giros con bebidas alcohólicas</t>
  </si>
  <si>
    <t>4.3.1.4</t>
  </si>
  <si>
    <t>Permiso para el funcionamiento de horario extraordinario</t>
  </si>
  <si>
    <t>4.3.2</t>
  </si>
  <si>
    <t>Licencias y permisos para anuncios</t>
  </si>
  <si>
    <t>4.3.2.1</t>
  </si>
  <si>
    <t>Licencias y permisos de anuncios permanentes</t>
  </si>
  <si>
    <t>4.3.2.2</t>
  </si>
  <si>
    <t>Licencias y permisos de anuncios eventuales</t>
  </si>
  <si>
    <t>4.3.2.3</t>
  </si>
  <si>
    <t>Licencias y permisos de anuncios distintos a los anteriores</t>
  </si>
  <si>
    <t>4.3.3</t>
  </si>
  <si>
    <t>Licencias de construcción, reconstrucción, reparación o demolición de obras</t>
  </si>
  <si>
    <t>4.3.3.1</t>
  </si>
  <si>
    <t>Licencias de construcción</t>
  </si>
  <si>
    <t>4.3.3.2</t>
  </si>
  <si>
    <t>Licencias para demolición</t>
  </si>
  <si>
    <t>4.3.3.3</t>
  </si>
  <si>
    <t>Licencias para remodelación</t>
  </si>
  <si>
    <t>4.3.3.4</t>
  </si>
  <si>
    <t>Licencias para reconstrucción, reestructuración o adaptación</t>
  </si>
  <si>
    <t>4.3.3.5</t>
  </si>
  <si>
    <t>Licencias para ocupación provisional en la vía pública</t>
  </si>
  <si>
    <t>4.3.3.6</t>
  </si>
  <si>
    <t>Licencias para movimientos de tierras</t>
  </si>
  <si>
    <t>4.3.3.7</t>
  </si>
  <si>
    <t>Licencias similares no previstas en las anteriores</t>
  </si>
  <si>
    <t>4.3.4</t>
  </si>
  <si>
    <t>Alineamiento, designación de número oficial e inspección</t>
  </si>
  <si>
    <t>4.3.4.1</t>
  </si>
  <si>
    <t>Alineamiento</t>
  </si>
  <si>
    <t>4.3.4.2</t>
  </si>
  <si>
    <t>Designación de número oficial</t>
  </si>
  <si>
    <t>4.3.4.3</t>
  </si>
  <si>
    <t>Inspección de valor sobre inmuebles</t>
  </si>
  <si>
    <t>4.3.4.4</t>
  </si>
  <si>
    <t>Otros servicios similares</t>
  </si>
  <si>
    <t>4.3.5</t>
  </si>
  <si>
    <t>Licencias de cambio de régimen de propiedad y urbanización</t>
  </si>
  <si>
    <t>4.3.5.1</t>
  </si>
  <si>
    <t>Licencia de cambio de régimen de propiedad</t>
  </si>
  <si>
    <t>4.3.5.2</t>
  </si>
  <si>
    <t>Licencia de urbanización</t>
  </si>
  <si>
    <t>4.3.5.3</t>
  </si>
  <si>
    <t>Peritaje, dictamen e inspección de carácter extraordinario</t>
  </si>
  <si>
    <t>4.3.5.4</t>
  </si>
  <si>
    <t>Aprovechamiento de la infraestructura básica existente (vialidades)</t>
  </si>
  <si>
    <t>4.3.5.5</t>
  </si>
  <si>
    <t>Otros servicios en cambio de régimen de propiedad y urbanización</t>
  </si>
  <si>
    <t>4.3.6</t>
  </si>
  <si>
    <t>Servicios por obras</t>
  </si>
  <si>
    <t>4.3.6.1</t>
  </si>
  <si>
    <t>Medición de terrenos</t>
  </si>
  <si>
    <t>4.3.6.2</t>
  </si>
  <si>
    <t>Autorización para romper pavimento, banquetas o machuelos</t>
  </si>
  <si>
    <t>4.3.6.3</t>
  </si>
  <si>
    <t>Autorización para construcciones de infraestructura en la vía pública</t>
  </si>
  <si>
    <t>4.3.7</t>
  </si>
  <si>
    <t>Regularizaciones de los registros de obra</t>
  </si>
  <si>
    <t>4.3.7.1</t>
  </si>
  <si>
    <t>Regularización de predios en zonas de origen ejidal destinados al uso de casa habitación</t>
  </si>
  <si>
    <t>4.3.7.2</t>
  </si>
  <si>
    <t>Regularización de edificaciones existentes de uso no habitacional en zonas de origen ejidal con antigüedad mayor a los 5 años</t>
  </si>
  <si>
    <t>4.3.7.3</t>
  </si>
  <si>
    <t>Regularización de edificaciones existentes de uso no habitación en zonas de origen ejidal con antigüedad de hasta 5 años</t>
  </si>
  <si>
    <t>4.3.8</t>
  </si>
  <si>
    <t>Servicios de sanidad</t>
  </si>
  <si>
    <t>4.3.8.1</t>
  </si>
  <si>
    <t>Inhumaciones y reinhumaciones</t>
  </si>
  <si>
    <t>4.3.8.2</t>
  </si>
  <si>
    <t>Exhumaciones</t>
  </si>
  <si>
    <t>4.3.8.3</t>
  </si>
  <si>
    <t>Servicio de cremación</t>
  </si>
  <si>
    <t>4.3.8.4</t>
  </si>
  <si>
    <t>Traslado de cadáveres fuera del municipio</t>
  </si>
  <si>
    <t>4.3.9</t>
  </si>
  <si>
    <t>Servicio de limpieza, recolección, traslado, tratamiento y disposición final de residuos</t>
  </si>
  <si>
    <t>4.3.9.1</t>
  </si>
  <si>
    <t>Recolección y traslado de basura, desechos o desperdicios no peligrosos</t>
  </si>
  <si>
    <t>4.3.9.2</t>
  </si>
  <si>
    <t>Recolección y traslado de basura, desechos o desperdicios peligrosos</t>
  </si>
  <si>
    <t>4.3.9.3</t>
  </si>
  <si>
    <t>Limpieza de lotes baldíos, jardines, prados, banquetas y similares</t>
  </si>
  <si>
    <t>4.3.9.4</t>
  </si>
  <si>
    <t>Servicio exclusivo de camiones de aseo</t>
  </si>
  <si>
    <t>4.3.9.5</t>
  </si>
  <si>
    <t>Por utilizar tiraderos y rellenos sanitarios del municipio</t>
  </si>
  <si>
    <t>4.3.9.9</t>
  </si>
  <si>
    <t>4.3.10</t>
  </si>
  <si>
    <t>Agua potable y alcantarillado</t>
  </si>
  <si>
    <t>4.3.10.1</t>
  </si>
  <si>
    <t>Servicio doméstico</t>
  </si>
  <si>
    <t>4.3.10.2</t>
  </si>
  <si>
    <t>Servicio no doméstico</t>
  </si>
  <si>
    <t>4.3.10.3</t>
  </si>
  <si>
    <t>Predios baldíos</t>
  </si>
  <si>
    <t>4.3.10.4</t>
  </si>
  <si>
    <t>Servicios en localidades</t>
  </si>
  <si>
    <t>4.3.10.5</t>
  </si>
  <si>
    <t>20% para el saneamiento de las aguas residuales</t>
  </si>
  <si>
    <t>4.3.10.6</t>
  </si>
  <si>
    <t>3% para la infraestructura básica existente</t>
  </si>
  <si>
    <t>4.3.10.7</t>
  </si>
  <si>
    <t>Aprovechamiento de la infraestructura básica existente</t>
  </si>
  <si>
    <t>4.3.10.8</t>
  </si>
  <si>
    <t>Conexión o reconexión al servicio</t>
  </si>
  <si>
    <t>4.3.10.9</t>
  </si>
  <si>
    <t>Otros servicios de Agua Potable no previstos</t>
  </si>
  <si>
    <t>4.3.11</t>
  </si>
  <si>
    <t>Rastro</t>
  </si>
  <si>
    <t>4.3.11.1</t>
  </si>
  <si>
    <t>Autorización de matanza</t>
  </si>
  <si>
    <t>4.3.11.2</t>
  </si>
  <si>
    <t>Autorización de salida de animales del rastro para envíos fuera del municipio</t>
  </si>
  <si>
    <t>4.3.11.3</t>
  </si>
  <si>
    <t>Autorización de la introducción de ganado al rastro en horas extraordinarias</t>
  </si>
  <si>
    <t>4.3.11.4</t>
  </si>
  <si>
    <t>Sello de inspección sanitaria</t>
  </si>
  <si>
    <t>4.3.11.5</t>
  </si>
  <si>
    <t>Acarreo de carnes en camiones del municipio</t>
  </si>
  <si>
    <t>4.3.11.6</t>
  </si>
  <si>
    <t>Servicios de matanza en el rastro municipal</t>
  </si>
  <si>
    <t>4.3.11.7</t>
  </si>
  <si>
    <t>Venta de productos obtenidos en el rastro</t>
  </si>
  <si>
    <t>4.3.11.9</t>
  </si>
  <si>
    <t>Otros servicios prestados por el rastro municipal</t>
  </si>
  <si>
    <t>4.3.12</t>
  </si>
  <si>
    <t>Registro civil</t>
  </si>
  <si>
    <t>4.3.12.1</t>
  </si>
  <si>
    <t xml:space="preserve">Servicios en oficina fuera del horario </t>
  </si>
  <si>
    <t>4.3.12.2</t>
  </si>
  <si>
    <t>Servicios a domicilio</t>
  </si>
  <si>
    <t>4.3.12.3</t>
  </si>
  <si>
    <t>Anotaciones e inserciones en actas</t>
  </si>
  <si>
    <t>4.3.13</t>
  </si>
  <si>
    <t>Certificaciones</t>
  </si>
  <si>
    <t>4.3.13.1</t>
  </si>
  <si>
    <t>Expedición de certificados, certificaciones, constancias o copias certificadas</t>
  </si>
  <si>
    <t>4.3.13.2</t>
  </si>
  <si>
    <t>Extractos de actas</t>
  </si>
  <si>
    <t>4.3.13.3</t>
  </si>
  <si>
    <t>Dictámenes de trazo, uso y destino</t>
  </si>
  <si>
    <t>4.3.13.4</t>
  </si>
  <si>
    <t>Certificados o autorizaciones especiales</t>
  </si>
  <si>
    <t>4.3.14</t>
  </si>
  <si>
    <t>Servicios de catastro</t>
  </si>
  <si>
    <t>4.3.14.1</t>
  </si>
  <si>
    <t>Copias de planos</t>
  </si>
  <si>
    <t>4.3.14.2</t>
  </si>
  <si>
    <t>Certificaciones catastrales</t>
  </si>
  <si>
    <t>4.3.14.3</t>
  </si>
  <si>
    <t>Informes catastrales</t>
  </si>
  <si>
    <t>4.3.14.4</t>
  </si>
  <si>
    <t>Deslindes catastrales</t>
  </si>
  <si>
    <t>4.3.14.5</t>
  </si>
  <si>
    <t>Dictámenes catastrales</t>
  </si>
  <si>
    <t>4.3.14.6</t>
  </si>
  <si>
    <t>Revisión y autorización de avalúos</t>
  </si>
  <si>
    <t>OTROS DERECHOS</t>
  </si>
  <si>
    <t>4.4.1</t>
  </si>
  <si>
    <t>Derechos no especificados</t>
  </si>
  <si>
    <t>4.4.1.1</t>
  </si>
  <si>
    <t>Servicios prestados en horas hábiles</t>
  </si>
  <si>
    <t>4.4.1.2</t>
  </si>
  <si>
    <t>Servicios prestados en horas inhábiles</t>
  </si>
  <si>
    <t>4.4.1.3</t>
  </si>
  <si>
    <t>Solicitudes de información</t>
  </si>
  <si>
    <t>4.4.1.4</t>
  </si>
  <si>
    <t>Servicios médicos</t>
  </si>
  <si>
    <t>4.4.1.9</t>
  </si>
  <si>
    <t>Otros servicios no especificados</t>
  </si>
  <si>
    <t>ACCESORIOS DE DERECHOS</t>
  </si>
  <si>
    <t>4.5.1</t>
  </si>
  <si>
    <t>4.5.1.1</t>
  </si>
  <si>
    <t>4.5.2</t>
  </si>
  <si>
    <t>4.5.2.1</t>
  </si>
  <si>
    <t>4.5.3</t>
  </si>
  <si>
    <t>4.5.3.1</t>
  </si>
  <si>
    <t>4.5.4</t>
  </si>
  <si>
    <t>4.5.4.1</t>
  </si>
  <si>
    <t>4.5.4.2</t>
  </si>
  <si>
    <t>4.5.4.3</t>
  </si>
  <si>
    <t>4.5.5</t>
  </si>
  <si>
    <t>4.5.5.1</t>
  </si>
  <si>
    <t>4.5.9</t>
  </si>
  <si>
    <t>4.5.9.9</t>
  </si>
  <si>
    <t>DERECHOS NO COMPRENDIDOS EN LA LEY DE INGRESOS VIGENTE, CAUSADOS EN EJERCICIOS FISCALES ANTERIORES PENDIENTES DE LIQUIDACION O PAGO</t>
  </si>
  <si>
    <t>4.9.1</t>
  </si>
  <si>
    <t>DERECHOS NO COMPRENDIDOS EN LA LEY DE INGRESOS VIGENTE DE EJERCICIOS FISCALES ANTERIORES</t>
  </si>
  <si>
    <t>4.9.1.1</t>
  </si>
  <si>
    <t>Derechos no comprendidos en la ley de ingresos vigente causados en ejercicios fiscales anteriores</t>
  </si>
  <si>
    <t>PRODUCTOS</t>
  </si>
  <si>
    <t>5.1.1</t>
  </si>
  <si>
    <t>Uso, goce, aprovechamiento o explotación de  bienes de dominio privado</t>
  </si>
  <si>
    <t>5.1.1.1</t>
  </si>
  <si>
    <t>5.1.1.2</t>
  </si>
  <si>
    <t>5.1.1.3</t>
  </si>
  <si>
    <t>5.1.1.4</t>
  </si>
  <si>
    <t>5.1.1.9</t>
  </si>
  <si>
    <t>5.1.2</t>
  </si>
  <si>
    <t>Cementerios de dominio privado</t>
  </si>
  <si>
    <t>5.1.2.1</t>
  </si>
  <si>
    <t>5.1.2.2</t>
  </si>
  <si>
    <t>5.1.2.3</t>
  </si>
  <si>
    <t>5.1.2.9</t>
  </si>
  <si>
    <t>Otros</t>
  </si>
  <si>
    <t>5.1.9</t>
  </si>
  <si>
    <t>Productos diversos</t>
  </si>
  <si>
    <t>5.1.9.1</t>
  </si>
  <si>
    <t>Formas y ediciones impresas</t>
  </si>
  <si>
    <t>5.1.9.2</t>
  </si>
  <si>
    <t>Calcomanías, credenciales, placas, escudos y otros medios de identificación</t>
  </si>
  <si>
    <t>5.1.9.3</t>
  </si>
  <si>
    <t>Depósito de vehículos</t>
  </si>
  <si>
    <t>5.1.9.4</t>
  </si>
  <si>
    <t>Explotación de bienes municipales de dominio privado</t>
  </si>
  <si>
    <t>5.1.9.5</t>
  </si>
  <si>
    <t>Productos o utilidades de talleres y centros de trabajo</t>
  </si>
  <si>
    <t>5.1.9.6</t>
  </si>
  <si>
    <t>Venta de esquilmos, productos de aparcería, desechos y basuras</t>
  </si>
  <si>
    <t>5.1.9.7</t>
  </si>
  <si>
    <t>Venta de productos procedentes de viveros y jardines</t>
  </si>
  <si>
    <t>5.1.9.8</t>
  </si>
  <si>
    <t>Por proporcionar información en documentos o elementos técnicos</t>
  </si>
  <si>
    <t>5.1.9.9</t>
  </si>
  <si>
    <t>Otros productos no especificados</t>
  </si>
  <si>
    <t>PRODUCTOS NO COMPRENDIDOS EN LA LEY DE INGRESOS VIGENTE, CAUSADOS EN EJERCICIOS FISCALES ANTERIORES PENDIENTES DE LIQUIDACION O PAGO</t>
  </si>
  <si>
    <t>APROVECHAMIENTOS</t>
  </si>
  <si>
    <t>6.1.2</t>
  </si>
  <si>
    <t>6.1.2.1</t>
  </si>
  <si>
    <t>6.1.3</t>
  </si>
  <si>
    <t>Indemnizaciones</t>
  </si>
  <si>
    <t>6.1.3.1</t>
  </si>
  <si>
    <t>6.1.4</t>
  </si>
  <si>
    <t>Reintegros</t>
  </si>
  <si>
    <t>6.1.4.1</t>
  </si>
  <si>
    <t>6.1.5</t>
  </si>
  <si>
    <t>Aprovechamiento provenientes de obras públicas</t>
  </si>
  <si>
    <t>6.1.5.1</t>
  </si>
  <si>
    <t>Aprovechamientos provenientes de obras públicas</t>
  </si>
  <si>
    <t>6.1.6</t>
  </si>
  <si>
    <t>Aprovechamiento por participaciones derivadas de la aplicación de leyes</t>
  </si>
  <si>
    <t>6.1.6.1</t>
  </si>
  <si>
    <t>6.1.7</t>
  </si>
  <si>
    <t>Aprovechamientos por aportaciones y cooperaciones</t>
  </si>
  <si>
    <t>6.1.7.1</t>
  </si>
  <si>
    <t>6.1.8</t>
  </si>
  <si>
    <t>Otros aprovechamientos</t>
  </si>
  <si>
    <t>6.1.8.1</t>
  </si>
  <si>
    <t>Otros  aprovechamientos</t>
  </si>
  <si>
    <t>APROVECHAMIENTOS PATRIMONIALES</t>
  </si>
  <si>
    <t>ACCESORIOS DE APROVECHAMIENTOS</t>
  </si>
  <si>
    <t>6.3.1</t>
  </si>
  <si>
    <t>6.3.1.9</t>
  </si>
  <si>
    <t>Accesorios en aprovechamientos</t>
  </si>
  <si>
    <t>APROVECHAMIENTOS NO COMPRENDIDOS EN LA LEY DE INGRESOS VIGENTE, CAUSADOS EN EJERCICIOS FISCALES ANTERIORES PENDIENTES DE LIQUIDACION O PAGO</t>
  </si>
  <si>
    <t>6.9.1</t>
  </si>
  <si>
    <t>APROVECHAMIENTOS NO COMPRENDIDOS EN LA LEY DE INGRESOS VIGENTE</t>
  </si>
  <si>
    <t>6.9.1.1</t>
  </si>
  <si>
    <t>Aprovechamientos no comprendidos en la ley de ingresos vigente, ejercicios anteriores</t>
  </si>
  <si>
    <t>INGRESOS POR VENTA DE BIENES, PRESTACIÓN DE SERVICIOS Y OTROS INGRESOS</t>
  </si>
  <si>
    <t>INGRESOS POR VENTA DE BIENES Y PRESTACION DE SERVICIOS DE INSTITUCIONES PUBLICAS DE SEGURIDAD SOCIAL</t>
  </si>
  <si>
    <t>INGRESOS POR VENTA DE BIENES Y PRESTACION DE SERVICIOS DE EMPRESAS PRODUCTIVAS DEL ESTADO</t>
  </si>
  <si>
    <t>INGRESOS POR VENTA DE BIENES Y PRESTACION DE SERVICIOS DE ENTIDADES PARAESTATALES Y FIDEICOMISOS NO EMPRESARIALES Y NO FINANCIEROS</t>
  </si>
  <si>
    <t>INGRESOS POR VENTA DE BIENES Y PRESTACION DE SERVICIOS DE ENTIDADES PARAESTATALES EMPRESARIALES NO FINANCIERAS CON PARTICIPACION ESTATAL MAYORITARIA</t>
  </si>
  <si>
    <t>INGRESOS POR VENTA DE BIENES Y PRESTACION DE SERVICIOS DE ENTIDADES PARAESTATALES EMPRESARIALES FINANCIERAS MONETARIAS CON PARTICIPACION ESTATAL MAYORITARIA</t>
  </si>
  <si>
    <t>INGRESOS POR VENTA DE BIENES Y PRESTACION DE SERVICIOS DE ENTIDADES PARAESTATALES EMPRESARIALES FINANCIERAS NO MONETARIAS CON PARTICIPACION ESTATAL MAYORITARIA</t>
  </si>
  <si>
    <t>INGRESOS POR VENTA DE BIENES Y PRESTACION DE SERVICIOS DE FIDEICOMISOS FINANCIEROS PUBLICOS CON PARTICIPACION ESTATAL MAYORITARIA</t>
  </si>
  <si>
    <t>INGRESOS POR VENTA DE BIENES Y PRESTACION DE SERVICIOS DE LOS PODERES LEGISLATIVO Y JUDICIAL, Y DE LOS ORGANOS AUTONOMOS</t>
  </si>
  <si>
    <t>OTROS INGRESOS</t>
  </si>
  <si>
    <t>7.9.1</t>
  </si>
  <si>
    <t>Otros ingresos y beneficios</t>
  </si>
  <si>
    <t>7.9.1.1</t>
  </si>
  <si>
    <t xml:space="preserve">Otros ingresos y beneficios varios </t>
  </si>
  <si>
    <t>PARTICIPACIONES, APORTACIONES, CONVENIOS, INCENTIVOS DERIVADOS DE LA COLABORACION FISCAL Y FONDOS DISTINTOS DE APORTACIONES</t>
  </si>
  <si>
    <t>PARTICIPACIONES</t>
  </si>
  <si>
    <t>8.1.1</t>
  </si>
  <si>
    <t>Participaciones Federales</t>
  </si>
  <si>
    <t>8.1.1.1</t>
  </si>
  <si>
    <t>Fondo General de Participaciones</t>
  </si>
  <si>
    <t>8.1.1.2</t>
  </si>
  <si>
    <t>Fondo de Fomento Municipal</t>
  </si>
  <si>
    <t>8.1.1.3</t>
  </si>
  <si>
    <t>Fondo de Fiscalizacion y Recaudacion</t>
  </si>
  <si>
    <t>8.1.1.4</t>
  </si>
  <si>
    <t>Fondo de compensación</t>
  </si>
  <si>
    <t>8.1.1.5</t>
  </si>
  <si>
    <t>Fondo de extracción de hidrocarburos</t>
  </si>
  <si>
    <t>8.1.1.6</t>
  </si>
  <si>
    <t>Impuesto Especial Sobre Produccion y Servicios</t>
  </si>
  <si>
    <t>8.1.1.7</t>
  </si>
  <si>
    <t>0.136% de la recaudación federal participable</t>
  </si>
  <si>
    <t>8.1.1.8</t>
  </si>
  <si>
    <t>3.17% sobre extraccion de petroleo</t>
  </si>
  <si>
    <t>8.1.1.9</t>
  </si>
  <si>
    <t>Gasolinas y Diesel</t>
  </si>
  <si>
    <t>8.1.1.10</t>
  </si>
  <si>
    <t>Fondo de Impuesto Sobre la Renta</t>
  </si>
  <si>
    <t>8.1.1.11</t>
  </si>
  <si>
    <t>Fondo de Estabilización de los Ingresos de las Entidades Federativas</t>
  </si>
  <si>
    <t>8.1.2</t>
  </si>
  <si>
    <t>Estatales</t>
  </si>
  <si>
    <t>8.1.2.1</t>
  </si>
  <si>
    <t>Participaciones Estatales</t>
  </si>
  <si>
    <t>APORTACIONES</t>
  </si>
  <si>
    <t>8.2.1</t>
  </si>
  <si>
    <t>Aportaciones federales</t>
  </si>
  <si>
    <t>8.2.1.1</t>
  </si>
  <si>
    <t>Del fondo de infraestructura social municipal</t>
  </si>
  <si>
    <t>8.2.1.2</t>
  </si>
  <si>
    <t>Rendimientos financieros del fondo de aportaciones para la infraestructura social</t>
  </si>
  <si>
    <t>8.2.1.3</t>
  </si>
  <si>
    <t>Del fondo para el fortalecimiento municipal</t>
  </si>
  <si>
    <t>8.2.1.4</t>
  </si>
  <si>
    <t>Rendimientos financieros del fondo de aportaciones para el fortalecimiento municipal</t>
  </si>
  <si>
    <t>CONVENIOS</t>
  </si>
  <si>
    <t>8.3.1</t>
  </si>
  <si>
    <t>Convenios</t>
  </si>
  <si>
    <t>8.3.1.1</t>
  </si>
  <si>
    <t>Derivados del Gobierno Federal</t>
  </si>
  <si>
    <t>8.3.1.2</t>
  </si>
  <si>
    <t>Derivados del Gobierno Estatal</t>
  </si>
  <si>
    <t>8.3.1.9</t>
  </si>
  <si>
    <t>Otros Convenios</t>
  </si>
  <si>
    <t>INCENTIVOS DERIVADOS DE LA COLABORACION FISCAL</t>
  </si>
  <si>
    <t>8.4.1</t>
  </si>
  <si>
    <t>INCENTIVOS DE LA COLABORACION FISCAL</t>
  </si>
  <si>
    <t>8.4.1.1</t>
  </si>
  <si>
    <t>Tenencia o Uso de Vehiculos</t>
  </si>
  <si>
    <t>8.4.1.2</t>
  </si>
  <si>
    <t>Fondo de Compensación ISAN</t>
  </si>
  <si>
    <t>8.4.1.3</t>
  </si>
  <si>
    <t>Impuesto Sobre Automoviles Nuevos</t>
  </si>
  <si>
    <t>8.4.1.4</t>
  </si>
  <si>
    <t>Fondo de compensación de repecos-intermedios</t>
  </si>
  <si>
    <t>8.4.1.5</t>
  </si>
  <si>
    <t>Otros Incentivos Economicos</t>
  </si>
  <si>
    <t>FONDOS DISTINTOS DE APORTACIONES</t>
  </si>
  <si>
    <t>TRANSFERENCIAS, ASIGNACIONES, SUBSIDIOS Y SUBVENCIONES, Y PENSIONES Y JUBILACIONES</t>
  </si>
  <si>
    <t>TRANSFERENCIAS Y ASIGNACIONES</t>
  </si>
  <si>
    <t>9.1.1</t>
  </si>
  <si>
    <t>Transferencias internas y asignaciones al sector público</t>
  </si>
  <si>
    <t>9.1.1.1</t>
  </si>
  <si>
    <t>SUBSIDIOS Y SUBVENCIONES</t>
  </si>
  <si>
    <t>9.3.1</t>
  </si>
  <si>
    <t>Subsidio</t>
  </si>
  <si>
    <t>9.3.1.1</t>
  </si>
  <si>
    <t>9.3.2</t>
  </si>
  <si>
    <t>Subvenciones</t>
  </si>
  <si>
    <t>9.3.2.1</t>
  </si>
  <si>
    <t>PENSIONES Y JUBILACIONES</t>
  </si>
  <si>
    <t>TRANSFERENCIAS DEL FONDO MEXICANO DEL PETROLEO PARA LA ESTABILIZACION Y EL DESARROLLO</t>
  </si>
  <si>
    <t>INGRESOS DERIVADOS DE FINANCIAMIENTO</t>
  </si>
  <si>
    <t>ENDEUDAMIENTO INTERNO</t>
  </si>
  <si>
    <t>10.1.0.1</t>
  </si>
  <si>
    <t>Financiamientos</t>
  </si>
  <si>
    <t>10.1.0.1.1</t>
  </si>
  <si>
    <t>Banca oficial</t>
  </si>
  <si>
    <t>10.1.0.1.2</t>
  </si>
  <si>
    <t>Banca comercial</t>
  </si>
  <si>
    <t>10.1.0.1.3</t>
  </si>
  <si>
    <t>Créditos financieros</t>
  </si>
  <si>
    <t>10.1.0.1.9</t>
  </si>
  <si>
    <t>Otros financiamientos no especificados</t>
  </si>
  <si>
    <t>ENDEUDAMIENTO EXTERNO</t>
  </si>
  <si>
    <t>FINANCIAMIENTO INTERNO</t>
  </si>
  <si>
    <t>N/A</t>
  </si>
  <si>
    <t>Cuenta Contable</t>
  </si>
  <si>
    <t>Cuenta inicial</t>
  </si>
  <si>
    <t>Partida Generica cta</t>
  </si>
  <si>
    <t>Partida Especifica cta</t>
  </si>
  <si>
    <t>Fuente 2 cta</t>
  </si>
  <si>
    <t>Proyecto cta</t>
  </si>
  <si>
    <t>Destino cta</t>
  </si>
  <si>
    <t>Origen cta</t>
  </si>
  <si>
    <t>00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</si>
  <si>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</si>
  <si>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</si>
  <si>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</si>
  <si>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</si>
  <si>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</si>
  <si>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</si>
  <si>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</si>
  <si>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</si>
  <si>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</si>
  <si>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67</t>
  </si>
  <si>
    <t>69</t>
  </si>
  <si>
    <t>68</t>
  </si>
  <si>
    <t>20_26</t>
  </si>
  <si>
    <t>047_26</t>
  </si>
  <si>
    <t>Clave Presupuestal</t>
  </si>
  <si>
    <t>Generica</t>
  </si>
  <si>
    <t>NUEVO SALDO</t>
  </si>
  <si>
    <t>Actividades del sector público, que realiza en for</t>
  </si>
  <si>
    <t>Proyectos de inversión sujetos a registro en la Ca</t>
  </si>
  <si>
    <t>Definidos en el Presupuesto de Egresos y los que s</t>
  </si>
  <si>
    <t>Actividades destinadas a la reglamentación, verifi</t>
  </si>
  <si>
    <t xml:space="preserve"> </t>
  </si>
  <si>
    <t xml:space="preserve">Actividades de apoyo administrativo desarrolladas </t>
  </si>
  <si>
    <t>INSTITUTO DE ALTERNATIVAS PARA LOS JÓVEN</t>
  </si>
  <si>
    <t>Busqueda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</si>
</sst>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\ &quot;MDP&quot;"/>
    <numFmt numFmtId="165" formatCode="&quot;$&quot;#,##0.00"/>
    <numFmt numFmtId="166" formatCode="#,##0.00_ ;[Red]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11"/>
      <color rgb="FF080000"/>
      <name val="Calibri"/>
      <family val="2"/>
      <scheme val="minor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D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</cellStyleXfs>
  <cellXfs count="153">
    <xf numFmtId="0" fontId="0" fillId="0" borderId="0" xfId="0"/>
    <xf numFmtId="4" fontId="0" fillId="0" borderId="0" xfId="0" applyNumberFormat="1"/>
    <xf numFmtId="43" fontId="0" fillId="0" borderId="0" xfId="1" applyFont="1"/>
    <xf numFmtId="0" fontId="2" fillId="0" borderId="0" xfId="0" applyFont="1"/>
    <xf numFmtId="43" fontId="2" fillId="3" borderId="0" xfId="1" applyFont="1" applyFill="1"/>
    <xf numFmtId="0" fontId="2" fillId="2" borderId="0" xfId="0" applyFont="1" applyFill="1"/>
    <xf numFmtId="4" fontId="0" fillId="0" borderId="0" xfId="1" applyNumberFormat="1" applyFont="1"/>
    <xf numFmtId="0" fontId="2" fillId="4" borderId="0" xfId="0" applyFont="1" applyFill="1"/>
    <xf numFmtId="4" fontId="2" fillId="0" borderId="0" xfId="1" applyNumberFormat="1" applyFont="1"/>
    <xf numFmtId="4" fontId="2" fillId="0" borderId="0" xfId="0" applyNumberFormat="1" applyFont="1"/>
    <xf numFmtId="14" fontId="0" fillId="0" borderId="0" xfId="0" applyNumberFormat="1"/>
    <xf numFmtId="4" fontId="0" fillId="5" borderId="0" xfId="0" applyNumberFormat="1" applyFill="1"/>
    <xf numFmtId="0" fontId="0" fillId="0" borderId="0" xfId="0" pivotButton="1"/>
    <xf numFmtId="0" fontId="0" fillId="0" borderId="0" xfId="0" applyAlignment="1">
      <alignment horizontal="left"/>
    </xf>
    <xf numFmtId="0" fontId="3" fillId="0" borderId="0" xfId="0" applyFont="1"/>
    <xf numFmtId="4" fontId="3" fillId="0" borderId="0" xfId="0" applyNumberFormat="1" applyFont="1"/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5" fillId="6" borderId="5" xfId="3" applyFont="1" applyFill="1" applyBorder="1" applyAlignment="1">
      <alignment horizontal="center" vertical="center" wrapText="1"/>
    </xf>
    <xf numFmtId="0" fontId="5" fillId="6" borderId="6" xfId="3" applyFont="1" applyFill="1" applyBorder="1" applyAlignment="1">
      <alignment horizontal="center" vertical="center" wrapText="1"/>
    </xf>
    <xf numFmtId="0" fontId="5" fillId="6" borderId="8" xfId="3" applyFont="1" applyFill="1" applyBorder="1" applyAlignment="1">
      <alignment horizontal="center" vertical="center" wrapText="1"/>
    </xf>
    <xf numFmtId="164" fontId="5" fillId="6" borderId="8" xfId="3" applyNumberFormat="1" applyFont="1" applyFill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0" fontId="6" fillId="0" borderId="1" xfId="3" applyFont="1" applyBorder="1" applyAlignment="1">
      <alignment horizontal="left" vertical="center" wrapText="1"/>
    </xf>
    <xf numFmtId="165" fontId="6" fillId="7" borderId="1" xfId="2" applyNumberFormat="1" applyFont="1" applyFill="1" applyBorder="1" applyAlignment="1">
      <alignment horizontal="center" vertical="center" wrapText="1"/>
    </xf>
    <xf numFmtId="165" fontId="6" fillId="0" borderId="1" xfId="2" applyNumberFormat="1" applyFont="1" applyBorder="1" applyAlignment="1">
      <alignment horizontal="center" vertical="center" wrapText="1"/>
    </xf>
    <xf numFmtId="0" fontId="6" fillId="7" borderId="1" xfId="3" applyFont="1" applyFill="1" applyBorder="1" applyAlignment="1">
      <alignment horizontal="center" vertical="center" wrapText="1"/>
    </xf>
    <xf numFmtId="0" fontId="6" fillId="7" borderId="1" xfId="3" applyFont="1" applyFill="1" applyBorder="1" applyAlignment="1">
      <alignment horizontal="left" vertical="center" wrapText="1"/>
    </xf>
    <xf numFmtId="165" fontId="6" fillId="0" borderId="11" xfId="2" applyNumberFormat="1" applyFont="1" applyBorder="1" applyAlignment="1">
      <alignment horizontal="center" vertical="center" wrapText="1"/>
    </xf>
    <xf numFmtId="8" fontId="7" fillId="0" borderId="1" xfId="0" applyNumberFormat="1" applyFont="1" applyBorder="1" applyAlignment="1">
      <alignment horizontal="center" vertical="center"/>
    </xf>
    <xf numFmtId="8" fontId="7" fillId="0" borderId="1" xfId="0" applyNumberFormat="1" applyFont="1" applyBorder="1" applyAlignment="1">
      <alignment horizontal="right" vertical="center"/>
    </xf>
    <xf numFmtId="165" fontId="9" fillId="6" borderId="8" xfId="2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0" xfId="0" applyFont="1"/>
    <xf numFmtId="8" fontId="0" fillId="0" borderId="0" xfId="0" applyNumberFormat="1"/>
    <xf numFmtId="0" fontId="11" fillId="6" borderId="11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/>
    </xf>
    <xf numFmtId="8" fontId="7" fillId="0" borderId="1" xfId="0" applyNumberFormat="1" applyFont="1" applyBorder="1" applyAlignment="1">
      <alignment horizontal="right" vertical="center" wrapText="1"/>
    </xf>
    <xf numFmtId="8" fontId="7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43" fontId="7" fillId="0" borderId="0" xfId="0" applyNumberFormat="1" applyFont="1" applyAlignment="1">
      <alignment horizontal="right" vertical="center" wrapText="1"/>
    </xf>
    <xf numFmtId="43" fontId="0" fillId="0" borderId="0" xfId="0" applyNumberFormat="1"/>
    <xf numFmtId="8" fontId="12" fillId="0" borderId="0" xfId="4" applyNumberFormat="1" applyFont="1" applyAlignment="1"/>
    <xf numFmtId="0" fontId="0" fillId="0" borderId="0" xfId="0" applyAlignment="1">
      <alignment wrapText="1"/>
    </xf>
    <xf numFmtId="4" fontId="10" fillId="0" borderId="0" xfId="0" applyNumberFormat="1" applyFont="1"/>
    <xf numFmtId="0" fontId="10" fillId="0" borderId="0" xfId="0" applyFont="1" applyAlignment="1">
      <alignment horizontal="left" indent="1"/>
    </xf>
    <xf numFmtId="0" fontId="10" fillId="0" borderId="0" xfId="0" applyFont="1" applyAlignment="1">
      <alignment horizontal="left" indent="2"/>
    </xf>
    <xf numFmtId="0" fontId="10" fillId="0" borderId="0" xfId="0" applyFont="1" applyAlignment="1">
      <alignment horizontal="left" indent="3"/>
    </xf>
    <xf numFmtId="0" fontId="10" fillId="0" borderId="0" xfId="0" applyFont="1" applyAlignment="1">
      <alignment horizontal="left" indent="4"/>
    </xf>
    <xf numFmtId="0" fontId="14" fillId="8" borderId="29" xfId="0" applyFont="1" applyFill="1" applyBorder="1" applyAlignment="1">
      <alignment horizontal="center" vertical="center" wrapText="1"/>
    </xf>
    <xf numFmtId="166" fontId="14" fillId="8" borderId="30" xfId="0" applyNumberFormat="1" applyFont="1" applyFill="1" applyBorder="1" applyAlignment="1">
      <alignment horizontal="right" vertical="center" wrapText="1"/>
    </xf>
    <xf numFmtId="166" fontId="14" fillId="8" borderId="31" xfId="0" applyNumberFormat="1" applyFont="1" applyFill="1" applyBorder="1" applyAlignment="1">
      <alignment horizontal="right" vertical="center" wrapText="1"/>
    </xf>
    <xf numFmtId="0" fontId="15" fillId="8" borderId="29" xfId="0" applyFont="1" applyFill="1" applyBorder="1" applyAlignment="1">
      <alignment horizontal="center" vertical="center" wrapText="1"/>
    </xf>
    <xf numFmtId="0" fontId="13" fillId="8" borderId="30" xfId="0" applyFont="1" applyFill="1" applyBorder="1" applyAlignment="1">
      <alignment vertical="center" wrapText="1"/>
    </xf>
    <xf numFmtId="166" fontId="13" fillId="8" borderId="30" xfId="0" applyNumberFormat="1" applyFont="1" applyFill="1" applyBorder="1" applyAlignment="1">
      <alignment horizontal="right" vertical="center" wrapText="1"/>
    </xf>
    <xf numFmtId="166" fontId="13" fillId="8" borderId="31" xfId="0" applyNumberFormat="1" applyFont="1" applyFill="1" applyBorder="1" applyAlignment="1">
      <alignment horizontal="right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30" xfId="0" applyFont="1" applyBorder="1" applyAlignment="1">
      <alignment vertical="center" wrapText="1"/>
    </xf>
    <xf numFmtId="166" fontId="15" fillId="0" borderId="30" xfId="0" applyNumberFormat="1" applyFont="1" applyBorder="1" applyAlignment="1">
      <alignment horizontal="right" vertical="center" wrapText="1"/>
    </xf>
    <xf numFmtId="166" fontId="15" fillId="0" borderId="31" xfId="0" applyNumberFormat="1" applyFont="1" applyBorder="1" applyAlignment="1">
      <alignment horizontal="right" vertical="center" wrapText="1"/>
    </xf>
    <xf numFmtId="0" fontId="14" fillId="8" borderId="30" xfId="0" applyFont="1" applyFill="1" applyBorder="1" applyAlignment="1">
      <alignment vertical="center" wrapText="1"/>
    </xf>
    <xf numFmtId="0" fontId="14" fillId="8" borderId="32" xfId="0" applyFont="1" applyFill="1" applyBorder="1" applyAlignment="1">
      <alignment horizontal="center" vertical="center" wrapText="1"/>
    </xf>
    <xf numFmtId="0" fontId="14" fillId="8" borderId="33" xfId="0" applyFont="1" applyFill="1" applyBorder="1" applyAlignment="1">
      <alignment vertical="center" wrapText="1"/>
    </xf>
    <xf numFmtId="166" fontId="14" fillId="8" borderId="33" xfId="0" applyNumberFormat="1" applyFont="1" applyFill="1" applyBorder="1" applyAlignment="1">
      <alignment horizontal="right" vertical="center" wrapText="1"/>
    </xf>
    <xf numFmtId="166" fontId="14" fillId="8" borderId="28" xfId="0" applyNumberFormat="1" applyFont="1" applyFill="1" applyBorder="1" applyAlignment="1">
      <alignment horizontal="right" vertical="center" wrapText="1"/>
    </xf>
    <xf numFmtId="0" fontId="16" fillId="0" borderId="27" xfId="0" applyFont="1" applyBorder="1" applyAlignment="1">
      <alignment vertical="center" wrapText="1"/>
    </xf>
    <xf numFmtId="0" fontId="16" fillId="0" borderId="28" xfId="0" applyFont="1" applyBorder="1" applyAlignment="1">
      <alignment vertical="center" wrapText="1"/>
    </xf>
    <xf numFmtId="166" fontId="16" fillId="0" borderId="28" xfId="0" applyNumberFormat="1" applyFont="1" applyBorder="1" applyAlignment="1">
      <alignment vertical="center" wrapText="1"/>
    </xf>
    <xf numFmtId="0" fontId="16" fillId="0" borderId="29" xfId="0" applyFont="1" applyBorder="1" applyAlignment="1">
      <alignment horizontal="center" vertical="center" wrapText="1"/>
    </xf>
    <xf numFmtId="166" fontId="16" fillId="0" borderId="30" xfId="0" applyNumberFormat="1" applyFont="1" applyBorder="1" applyAlignment="1">
      <alignment horizontal="right" vertical="center" wrapText="1"/>
    </xf>
    <xf numFmtId="166" fontId="16" fillId="0" borderId="31" xfId="0" applyNumberFormat="1" applyFont="1" applyBorder="1" applyAlignment="1">
      <alignment horizontal="right" vertical="center" wrapText="1"/>
    </xf>
    <xf numFmtId="0" fontId="17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vertical="center" wrapText="1"/>
    </xf>
    <xf numFmtId="0" fontId="17" fillId="0" borderId="30" xfId="0" applyFont="1" applyBorder="1" applyAlignment="1">
      <alignment vertical="center" wrapText="1"/>
    </xf>
    <xf numFmtId="166" fontId="17" fillId="0" borderId="30" xfId="0" applyNumberFormat="1" applyFont="1" applyBorder="1" applyAlignment="1">
      <alignment horizontal="right" vertical="center" wrapText="1"/>
    </xf>
    <xf numFmtId="166" fontId="17" fillId="0" borderId="31" xfId="0" applyNumberFormat="1" applyFont="1" applyBorder="1" applyAlignment="1">
      <alignment horizontal="right" vertical="center" wrapText="1"/>
    </xf>
    <xf numFmtId="0" fontId="17" fillId="0" borderId="30" xfId="0" applyFont="1" applyBorder="1" applyAlignment="1">
      <alignment horizontal="justify" vertical="center" wrapText="1"/>
    </xf>
    <xf numFmtId="0" fontId="16" fillId="9" borderId="27" xfId="0" applyFont="1" applyFill="1" applyBorder="1" applyAlignment="1">
      <alignment horizontal="center" vertical="center" wrapText="1"/>
    </xf>
    <xf numFmtId="0" fontId="16" fillId="9" borderId="28" xfId="0" applyFont="1" applyFill="1" applyBorder="1" applyAlignment="1">
      <alignment vertical="center" wrapText="1"/>
    </xf>
    <xf numFmtId="166" fontId="16" fillId="9" borderId="28" xfId="0" applyNumberFormat="1" applyFont="1" applyFill="1" applyBorder="1" applyAlignment="1">
      <alignment vertical="center" wrapText="1"/>
    </xf>
    <xf numFmtId="0" fontId="16" fillId="9" borderId="29" xfId="0" applyFont="1" applyFill="1" applyBorder="1" applyAlignment="1">
      <alignment horizontal="center" vertical="center" wrapText="1"/>
    </xf>
    <xf numFmtId="0" fontId="16" fillId="9" borderId="30" xfId="0" applyFont="1" applyFill="1" applyBorder="1" applyAlignment="1">
      <alignment vertical="center" wrapText="1"/>
    </xf>
    <xf numFmtId="166" fontId="16" fillId="9" borderId="30" xfId="0" applyNumberFormat="1" applyFont="1" applyFill="1" applyBorder="1" applyAlignment="1">
      <alignment horizontal="right" vertical="center" wrapText="1"/>
    </xf>
    <xf numFmtId="166" fontId="16" fillId="9" borderId="31" xfId="0" applyNumberFormat="1" applyFont="1" applyFill="1" applyBorder="1" applyAlignment="1">
      <alignment horizontal="right" vertical="center" wrapText="1"/>
    </xf>
    <xf numFmtId="0" fontId="0" fillId="10" borderId="0" xfId="0" applyFill="1"/>
    <xf numFmtId="4" fontId="0" fillId="10" borderId="0" xfId="1" applyNumberFormat="1" applyFont="1" applyFill="1"/>
    <xf numFmtId="0" fontId="0" fillId="3" borderId="0" xfId="0" applyFill="1"/>
    <xf numFmtId="4" fontId="0" fillId="3" borderId="0" xfId="1" applyNumberFormat="1" applyFont="1" applyFill="1"/>
    <xf numFmtId="0" fontId="0" fillId="5" borderId="0" xfId="0" applyFill="1"/>
    <xf numFmtId="4" fontId="0" fillId="5" borderId="0" xfId="1" applyNumberFormat="1" applyFont="1" applyFill="1"/>
    <xf numFmtId="4" fontId="0" fillId="0" borderId="0" xfId="1" applyNumberFormat="1" applyFont="1" applyFill="1"/>
    <xf numFmtId="2" fontId="0" fillId="0" borderId="0" xfId="1" applyNumberFormat="1" applyFont="1"/>
    <xf numFmtId="0" fontId="2" fillId="4" borderId="1" xfId="0" applyFont="1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49" fontId="0" fillId="0" borderId="0" xfId="0" applyNumberFormat="1"/>
    <xf numFmtId="49" fontId="0" fillId="5" borderId="0" xfId="0" applyNumberFormat="1" applyFill="1"/>
    <xf numFmtId="49" fontId="2" fillId="0" borderId="0" xfId="0" applyNumberFormat="1" applyFont="1"/>
    <xf numFmtId="0" fontId="0" fillId="0" borderId="0" xfId="0" applyAlignment="1">
      <alignment horizontal="center"/>
    </xf>
    <xf numFmtId="43" fontId="0" fillId="12" borderId="0" xfId="1" applyFont="1" applyFill="1"/>
    <xf numFmtId="43" fontId="2" fillId="0" borderId="0" xfId="1" applyFont="1"/>
    <xf numFmtId="43" fontId="2" fillId="12" borderId="0" xfId="1" applyFont="1" applyFill="1"/>
    <xf numFmtId="43" fontId="1" fillId="3" borderId="0" xfId="1" applyFont="1" applyFill="1"/>
    <xf numFmtId="0" fontId="0" fillId="6" borderId="0" xfId="0" applyFill="1"/>
    <xf numFmtId="0" fontId="0" fillId="2" borderId="0" xfId="0" applyFill="1"/>
    <xf numFmtId="49" fontId="0" fillId="0" borderId="0" xfId="0" applyNumberFormat="1" applyAlignment="1">
      <alignment horizontal="center"/>
    </xf>
    <xf numFmtId="0" fontId="0" fillId="14" borderId="0" xfId="0" applyFill="1"/>
    <xf numFmtId="0" fontId="2" fillId="15" borderId="0" xfId="0" applyFont="1" applyFill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vertical="center"/>
    </xf>
    <xf numFmtId="0" fontId="0" fillId="13" borderId="0" xfId="0" applyFill="1" applyAlignment="1">
      <alignment horizontal="center" vertical="center"/>
    </xf>
    <xf numFmtId="165" fontId="10" fillId="0" borderId="0" xfId="0" applyNumberFormat="1" applyFont="1"/>
    <xf numFmtId="0" fontId="6" fillId="0" borderId="9" xfId="3" applyFont="1" applyBorder="1" applyAlignment="1">
      <alignment vertical="center" wrapText="1"/>
    </xf>
    <xf numFmtId="0" fontId="6" fillId="0" borderId="10" xfId="3" applyFont="1" applyBorder="1" applyAlignment="1">
      <alignment vertical="center" wrapText="1"/>
    </xf>
    <xf numFmtId="0" fontId="6" fillId="0" borderId="9" xfId="3" applyFont="1" applyBorder="1" applyAlignment="1">
      <alignment vertical="center"/>
    </xf>
    <xf numFmtId="0" fontId="6" fillId="0" borderId="10" xfId="3" applyFont="1" applyBorder="1" applyAlignment="1">
      <alignment vertical="center"/>
    </xf>
    <xf numFmtId="0" fontId="5" fillId="6" borderId="2" xfId="3" applyFont="1" applyFill="1" applyBorder="1" applyAlignment="1">
      <alignment horizontal="center" vertical="center"/>
    </xf>
    <xf numFmtId="0" fontId="5" fillId="6" borderId="3" xfId="3" applyFont="1" applyFill="1" applyBorder="1" applyAlignment="1">
      <alignment horizontal="center" vertical="center"/>
    </xf>
    <xf numFmtId="0" fontId="5" fillId="6" borderId="4" xfId="3" applyFont="1" applyFill="1" applyBorder="1" applyAlignment="1">
      <alignment horizontal="center" vertical="center"/>
    </xf>
    <xf numFmtId="0" fontId="5" fillId="6" borderId="6" xfId="3" applyFont="1" applyFill="1" applyBorder="1" applyAlignment="1">
      <alignment horizontal="center" vertical="center" wrapText="1"/>
    </xf>
    <xf numFmtId="0" fontId="5" fillId="6" borderId="7" xfId="3" applyFont="1" applyFill="1" applyBorder="1" applyAlignment="1">
      <alignment horizontal="center" vertical="center" wrapText="1"/>
    </xf>
    <xf numFmtId="0" fontId="5" fillId="6" borderId="5" xfId="3" applyFont="1" applyFill="1" applyBorder="1" applyAlignment="1">
      <alignment horizontal="center" vertical="center" wrapText="1"/>
    </xf>
    <xf numFmtId="0" fontId="6" fillId="7" borderId="9" xfId="3" applyFont="1" applyFill="1" applyBorder="1" applyAlignment="1">
      <alignment vertical="center" wrapText="1"/>
    </xf>
    <xf numFmtId="0" fontId="6" fillId="7" borderId="10" xfId="3" applyFont="1" applyFill="1" applyBorder="1" applyAlignment="1">
      <alignment vertical="center" wrapText="1"/>
    </xf>
    <xf numFmtId="0" fontId="7" fillId="0" borderId="1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8" fontId="8" fillId="6" borderId="14" xfId="3" applyNumberFormat="1" applyFont="1" applyFill="1" applyBorder="1" applyAlignment="1">
      <alignment horizontal="center" vertical="center" wrapText="1"/>
    </xf>
    <xf numFmtId="8" fontId="8" fillId="6" borderId="15" xfId="3" applyNumberFormat="1" applyFont="1" applyFill="1" applyBorder="1" applyAlignment="1">
      <alignment horizontal="center" vertical="center" wrapText="1"/>
    </xf>
    <xf numFmtId="8" fontId="8" fillId="6" borderId="6" xfId="3" applyNumberFormat="1" applyFont="1" applyFill="1" applyBorder="1" applyAlignment="1">
      <alignment horizontal="center" vertical="center" wrapText="1"/>
    </xf>
    <xf numFmtId="8" fontId="8" fillId="6" borderId="7" xfId="3" applyNumberFormat="1" applyFont="1" applyFill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6" borderId="18" xfId="0" applyFont="1" applyFill="1" applyBorder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6" borderId="19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13" fillId="5" borderId="20" xfId="0" applyFont="1" applyFill="1" applyBorder="1" applyAlignment="1">
      <alignment horizontal="center" vertical="center" wrapText="1"/>
    </xf>
    <xf numFmtId="0" fontId="13" fillId="5" borderId="21" xfId="0" applyFont="1" applyFill="1" applyBorder="1" applyAlignment="1">
      <alignment horizontal="center" vertical="center" wrapText="1"/>
    </xf>
    <xf numFmtId="0" fontId="13" fillId="5" borderId="22" xfId="0" applyFont="1" applyFill="1" applyBorder="1" applyAlignment="1">
      <alignment horizontal="center" vertical="center" wrapText="1"/>
    </xf>
    <xf numFmtId="0" fontId="13" fillId="5" borderId="23" xfId="0" applyFont="1" applyFill="1" applyBorder="1" applyAlignment="1">
      <alignment horizontal="center" vertical="center" wrapText="1"/>
    </xf>
    <xf numFmtId="0" fontId="13" fillId="5" borderId="24" xfId="0" applyFont="1" applyFill="1" applyBorder="1" applyAlignment="1">
      <alignment horizontal="center" vertical="center" wrapText="1"/>
    </xf>
    <xf numFmtId="0" fontId="13" fillId="5" borderId="25" xfId="0" applyFont="1" applyFill="1" applyBorder="1" applyAlignment="1">
      <alignment horizontal="center" vertical="center" wrapText="1"/>
    </xf>
    <xf numFmtId="0" fontId="13" fillId="5" borderId="26" xfId="0" applyFont="1" applyFill="1" applyBorder="1" applyAlignment="1">
      <alignment horizontal="center" vertical="center" wrapText="1"/>
    </xf>
    <xf numFmtId="0" fontId="13" fillId="5" borderId="27" xfId="0" applyFont="1" applyFill="1" applyBorder="1" applyAlignment="1">
      <alignment horizontal="center" vertical="center" wrapText="1"/>
    </xf>
    <xf numFmtId="166" fontId="13" fillId="5" borderId="26" xfId="0" applyNumberFormat="1" applyFont="1" applyFill="1" applyBorder="1" applyAlignment="1">
      <alignment horizontal="center" vertical="center" wrapText="1"/>
    </xf>
    <xf numFmtId="166" fontId="13" fillId="5" borderId="27" xfId="0" applyNumberFormat="1" applyFont="1" applyFill="1" applyBorder="1" applyAlignment="1">
      <alignment horizontal="center" vertical="center" wrapText="1"/>
    </xf>
  </cellXfs>
  <cellStyles count="5">
    <cellStyle name="Millares" xfId="1" builtinId="3"/>
    <cellStyle name="Millares 2" xfId="4" xr:uid="{3E8A927B-A7FA-436A-ADB5-ADA0D86D58BC}"/>
    <cellStyle name="Moneda" xfId="2" builtinId="4"/>
    <cellStyle name="Normal" xfId="0" builtinId="0"/>
    <cellStyle name="Normal 3" xfId="3" xr:uid="{A53D2049-1355-44CE-AB20-47D56A295CC9}"/>
  </cellStyles>
  <dxfs count="1402"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</dxfs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IZABETH RODRIGUEZ RUBIO - PC-1074" refreshedDate="46139.628529513888" createdVersion="8" refreshedVersion="8" minRefreshableVersion="3" recordCount="389" xr:uid="{98999462-4241-44A7-B441-0DE8F522BE40}">
  <cacheSource type="worksheet">
    <worksheetSource ref="J1:BB390" sheet="Base 2da"/>
  </cacheSource>
  <cacheFields count="45">
    <cacheField name="Codigo Origen" numFmtId="0">
      <sharedItems/>
    </cacheField>
    <cacheField name="Origen (FF)" numFmtId="0">
      <sharedItems count="10">
        <s v="PARTICIPACIONES FEDERALES 2026"/>
        <s v="RECURSOS FISCALES 2026"/>
        <s v="PARTICIPACIONES ESTATALES 2026"/>
        <s v="SUBSIDIO POLICÍA METROPOLITANA 2026 (APORTACIÓN ESTATAL)"/>
        <s v="FONDO DE APORTACIÓN AL FORTALECIMIENTO MUNICIPAL 2026 (FORTAMUN)"/>
        <s v="FONDO DE APORTACIÓN AL FORTALECIMIENTO MUNICIPAL 2025 (FORTAMUN)"/>
        <s v="SUBSIDIO POLICÍA METROPOLITANA 2025 (APORTACIÓN ESTATAL)"/>
        <s v="FONDO DE APORTACIÓN A LA INFRAESTRUCTURA SOCIAL MUNICIPAL 2025 (FAISMUN)"/>
        <s v="RECURSOS FISCALES (RESERVAS TERRITORIALES) 2026"/>
        <s v="FONDO DE APORTACIÓN A LA INFRAESTRUCTURA SOCIAL MUNICIPAL 2026 (FAISMUN)"/>
      </sharedItems>
    </cacheField>
    <cacheField name="Codigo Subfuncion" numFmtId="0">
      <sharedItems/>
    </cacheField>
    <cacheField name="Finalidad" numFmtId="0">
      <sharedItems containsBlank="1" count="4">
        <s v="GOBIERNO"/>
        <s v="DESARROLLO ECONOMICO"/>
        <s v="DESARROLLO SOCIAL"/>
        <m u="1"/>
      </sharedItems>
    </cacheField>
    <cacheField name="Función" numFmtId="0">
      <sharedItems containsBlank="1" count="11">
        <s v="COORDINACION DE LA POLITICA DE GOBIERNO"/>
        <s v="CIENCIA, TECNOLOGIA E INNOVACION "/>
        <s v="SALUD"/>
        <s v="PROTECCION AMBIENTAL "/>
        <s v="ASUNTOS DE ORDEN PÚBLICO Y DE SEGURIDAD INTERIOR"/>
        <s v="TURSIMO"/>
        <s v="AGROPECUARIA, SILVICULTURA, PESCA Y CAZA"/>
        <s v="VIVIENDA Y SERVICIOS A LA COMUNIDAD "/>
        <s v="RECREACION, CULTURA Y OTRAS MANIFESTACIONES SOCIALES"/>
        <s v="PROTECCION SOCIAL "/>
        <m u="1"/>
      </sharedItems>
    </cacheField>
    <cacheField name="Nombre Subfuncion" numFmtId="0">
      <sharedItems count="18">
        <s v="FUNCIÓN PÚBLICA"/>
        <s v="ASUNTOS JURÍDICOS"/>
        <s v="INNOVACIÓN"/>
        <s v="PRESTACIÓN DE SERVICIOS DE SALUD A LA COMUNIDAD"/>
        <s v="ORDENACIÓN DE DESECHOS"/>
        <s v="POLICÍA"/>
        <s v="PROTECCIÓN CIVIL"/>
        <s v="TURISMO"/>
        <s v="PROTECCIÓN DE LA DIVERSIDAD BIOLÓGICA Y DEL PAISAJE"/>
        <s v="AGROPECUARIA"/>
        <s v="ABASTECIMIENTO DE AGUA"/>
        <s v="DESARROLLO REGIONAL"/>
        <s v="ALUMBRADO PÚBLICO"/>
        <s v="CULTURA"/>
        <s v="DEPORTE Y RECREACIÓN"/>
        <s v="OTROS GRUPOS VULNERABLES"/>
        <s v="FAMILIA E HIJOS"/>
        <s v="xx" u="1"/>
      </sharedItems>
    </cacheField>
    <cacheField name="Codigo Clasifi. Prog" numFmtId="0">
      <sharedItems count="8">
        <s v="M"/>
        <s v="E"/>
        <s v="Q"/>
        <s v="V"/>
        <s v="S"/>
        <s v="G"/>
        <s v="N"/>
        <s v="K"/>
      </sharedItems>
    </cacheField>
    <cacheField name="Detalle Clasifi Prog" numFmtId="0">
      <sharedItems count="15">
        <s v="Apoyo para el desarrollo de las funciones de gobierno"/>
        <s v="Prestación de Servicios Públicos"/>
        <s v="Investigación y desarrollo"/>
        <s v="Servicios de protección y conservación ambiental"/>
        <s v="Subsidios sujetos a Reglas de Operación"/>
        <s v="Regulación y supervisión"/>
        <s v="Atención a desastres por eventos naturales"/>
        <s v="Proyectos de Inversión en Infraestructura y Obra Pública"/>
        <s v="Actividades de apoyo administrativo desarrolladas " u="1"/>
        <s v="Actividades del sector público, que realiza en for" u="1"/>
        <s v="Definidos en el Presupuesto de Egresos y los que s" u="1"/>
        <s v="Actividades destinadas a la reglamentación, verifi" u="1"/>
        <s v="Desastres Naturales" u="1"/>
        <s v="Proyectos de inversión sujetos a registro en la Ca" u="1"/>
        <s v=" " u="1"/>
      </sharedItems>
    </cacheField>
    <cacheField name="Tipo de gasto" numFmtId="0">
      <sharedItems count="3">
        <s v="GASTO CORRIENTE"/>
        <s v="GASTO CAPITAL"/>
        <s v="AMORTIZACIÓN DE LA DEUDA Y DISMINUCIÓN DE PASIVOS"/>
      </sharedItems>
    </cacheField>
    <cacheField name="Cod. Dependencia" numFmtId="0">
      <sharedItems/>
    </cacheField>
    <cacheField name="Dependencia" numFmtId="0">
      <sharedItems count="19">
        <s v="OFICIALÍA MAYOR ADMINISTRATIVA"/>
        <s v="SINDICATURA MUNICIPAL"/>
        <s v="SECRETARÍA GENERAL"/>
        <s v="TESORERÍA MUNICIPAL"/>
        <s v="COORDINACIÓN GENERAL DE INTELIGENCIA E INNOVACIÓN SOCIAL"/>
        <s v="COORDINACIÓN GENERAL DE PREVENCIÓN Y SERVICIOS DE EMERGENCIA"/>
        <s v="COORDINACIÓN GENERAL DE FORTALECIMIENTO A LOS SERVICIOS PÚBLICOS MUNICIPALES"/>
        <s v="COORDINACIÓN GENERAL DE CERCANÍA Y CORRESPONSABILIDAD SOCIAL"/>
        <s v="COORDINACIÓN GENERAL DE POTENCIA ECONÓMICA"/>
        <s v="JEFATURA DE GABINETE"/>
        <s v="COORDINACIÓN GENERAL DE GESTIÓN DEL TERRITORIO Y OBRAS PÚBLICAS"/>
        <s v="ORGANO INTERNO DE CONTROL"/>
        <s v="CONSEJO MUNICIPAL DEL DEPORTE (COMUDE)"/>
        <s v="SERVICIOS DE SALUD DEL MUNICIPIO DE TLAJOMULCO DE ZUÑIGA, JALISCO"/>
        <s v="INSTITUTO DE ALTERNATIVAS PARA LOS JÓVENES (INDAJO)"/>
        <s v="CENTRO DE ESTIMULACIÓN PARA PERSONAS CON DISCAPACIDAD INTELECTUAL (CENDI)"/>
        <s v="INSTITUTO MUNICIPAL DE LA MUJER TLAJOMULQUENSE (IMMT)"/>
        <s v="SISTEMA INTEGRAL PARA EL DESARROLLO DE LA FAMILIA  (DIF)"/>
        <s v="PRESIDENCIA"/>
      </sharedItems>
    </cacheField>
    <cacheField name="Codigo Programa" numFmtId="0">
      <sharedItems containsSemiMixedTypes="0" containsString="0" containsNumber="1" containsInteger="1" minValue="1" maxValue="6"/>
    </cacheField>
    <cacheField name="Nombre programa" numFmtId="0">
      <sharedItems count="6">
        <s v="TLAJO EFICIENTE"/>
        <s v="TLAJO DE PAZ"/>
        <s v="TLAJO A FUTURO"/>
        <s v="TLAJO CERCANO"/>
        <s v="TLAJO DINAMICO"/>
        <s v="TLAJO POTENCIA"/>
      </sharedItems>
    </cacheField>
    <cacheField name="Codigo Proyecto" numFmtId="0">
      <sharedItems containsSemiMixedTypes="0" containsString="0" containsNumber="1" containsInteger="1" minValue="1" maxValue="76"/>
    </cacheField>
    <cacheField name="Proyecto" numFmtId="0">
      <sharedItems count="74">
        <s v="SERVICIOS PERSONALES"/>
        <s v="DESPLIEGUE OPERATIVO COMISARIA DE LA POLICIA"/>
        <s v="DEFENSORÍA LEGAL"/>
        <s v="DESPACHO DE LA SECRETARÍA GENERAL"/>
        <s v="DESPACHO DE LA TESORERÍA MUNICIPAL"/>
        <s v="BIENES ADQUIRIDOS"/>
        <s v="DESPACHO DE LA COORDINACIÓN GENERAL DE INTELIGENCIA E INNOVACIÓN SOCIAL"/>
        <s v="FORTALECIMIENTO Y EQUIPAMIENTO DE UNIDADES MÉDICAS"/>
        <s v="SERVICIO DE RECOLECCIÓN DE RESIDUOS"/>
        <s v="SERVICIO DE MANTENIMIENTO EN LOS ESPACIOS PÚBLICOS"/>
        <s v="SERVICIO DE RASTRO MUNICIPAL"/>
        <s v="TALLERES COMUNITARIOS DE PREVENCIÓN DE LAS VIOLENCIAS"/>
        <s v="RONDINES DE VIGILANCIA"/>
        <s v="RECURSOS RECAUDADOS DE MANERA EFICIENTE PROGRAMADOS"/>
        <s v="DESPACHO DE LA COORDINACIÓN GENERAL DE PREVENCIÓN Y SERVICIOS DE EMERGENCIA"/>
        <s v="FORTALECIMIENTO A PROTECCIÓN CIVIL Y BOMBEROS"/>
        <s v="PROMOCIÓN CULTURAL Y APOYO A LAS TRADICIONES"/>
        <s v="ATENCIÓN A EVENTOS DEL GOBIERNO MUNICIPAL"/>
        <s v="ACOPIO Y SALUD ANIMAL"/>
        <s v="ESCUELAS DE CHARRERIA"/>
        <s v="CAMPAÑA DE SANIDAD ANIMAL"/>
        <s v="ELABORACION Y ENTREGA DE COMPOSTA"/>
        <s v="OPERACIÓN EFICIENTE DE INFRAESTRUCTURA HIDRICA"/>
        <s v="ADMINISTRACIÓN CENTRAL DE LA COORDINACIÓN GENERAL DE POTENCIA ECONÓMICA"/>
        <s v="SISTEMA DE ILUMINACIÓN PÚBLICA"/>
        <s v="SIEMPRE APOYANDO TU ESCUELA"/>
        <s v="CHAMBA PARA TODAS Y TODOS"/>
        <s v="GENERAR PLANES Y ACCIONES ESTRATEGICAS EN LAS DIFERENTES LOCALIDADES DEL MUNICIPIO"/>
        <s v="DESPLIEGUE OPERATIVO PROTECCIÓN CIVIL Y SERVICIOS MEDICOS"/>
        <s v="OPERATIVOS DE MOVILIDAD Y SEGURIDAD VIAL"/>
        <s v="CAPACITACIONES Y RECLUTAMIENTO DE ELEMENTOS"/>
        <s v="SEGUIMIENTO A LA POLÍTICA PÚBLICA DE GOBIERNO E IMAGEN INSTITUCIONAL"/>
        <s v="PERSONAL OPERATIVO  PESCA"/>
        <s v="ACOMPAÑAMIENTO EN AUDITORIAS"/>
        <s v="POLITICA CULTURAL DE TLAJOMULCO DE ZUÑIGA"/>
        <s v="MODERNIZACION CATASTRAL"/>
        <s v="PROCESOS ESTADISTICOS DEL MUNICIPIO"/>
        <s v="SIEMPRE CERCA"/>
        <s v="SEGUIMIENTO A LA AGENDA MUNICIPAL"/>
        <s v="COMUNICACIÓN ESTRATÉGICA DEL GOBIERNO"/>
        <s v="DESPACHO DE LA COORDINACIÓN GENERAL DE CERCANÍA Y CORRESPONSABILIDAD SOCIAL"/>
        <s v="FESTIVAL MICTLAN"/>
        <s v="APOYO A LAS AGENCIAS Y DELEGACIONES DEL MUNICIPIO"/>
        <s v="EXPO AGROPECUARIA"/>
        <s v="PROYECTO DE PRESUPUESTO"/>
        <s v="FERIA DEL CABALLO"/>
        <s v="ACTIVIDADES DEPORTIVAS Y RECREATIVAS EN EL MUNICIPIO"/>
        <s v="SERVICIOS DE SALUD DEL MUNICIPIO"/>
        <s v="PROGRAMAS Y ACCIONES CULTURALES, RECREATIVOS Y DEPORTIVAS"/>
        <s v="ATENCIÓN PARA PERSONAS CON DISCAPACIDAD INTELECTUAL"/>
        <s v="ATENCION A MUJERES DEL MUNICIPIO"/>
        <s v="SISTEMA INTEGRAL PARA EL DESARROLLO DE LA FAMILIA"/>
        <s v="APICULTORES"/>
        <s v="APOYO A LA PRODUCCION DE MAIZ"/>
        <s v="APOYO A LA REHABILITACION DE SUELOS"/>
        <s v="INDEMNIZACION Y ADQUISICION DE SEMOVIENTES"/>
        <s v="CRECIENDO JUNTOS"/>
        <s v="DESPACHO DE LA OFICINA DE LA PRESIDENCIA MUNICIPAL"/>
        <s v="PROGRAMA DE APOYO A PRODUCTORES LADRILLEROS"/>
        <s v="TE CUIDAMOS SIEMPRE"/>
        <s v="RENTA TU CASA"/>
        <s v="SIEMPRE LISTOS"/>
        <s v="SIEMPRE POR TU EDUCACIÓN"/>
        <s v="APOYO AL SECTOR PESQUERO"/>
        <s v="MOVILIDAD ESCOLAR "/>
        <s v="MOVILIDAD SUSTENTABLE"/>
        <s v="APOYOS SIEMPRE CERCA"/>
        <s v="EDUCACIÓN SIEMPRE AL DIA"/>
        <s v="FONDO MUNICIPAL DE DESASTRES"/>
        <s v="HERRAMIENTAS A PESCADORES"/>
        <s v="PLAN DE MANEJO Y CONSERVACIÓN PARA LAS ESPECIES ARBOREAS"/>
        <s v="PROGRAMA DE MEJORA, AMPLIACIÓN Y REAHABILITACIÓN DE LA INFRAESTRUCTURA MUNICIPAL"/>
        <s v="OBRAS MULTIANUALES"/>
        <s v="PRESUPUESTO PARTICIPATIVO"/>
      </sharedItems>
    </cacheField>
    <cacheField name="Cod. Unidad Ejectura" numFmtId="0">
      <sharedItems/>
    </cacheField>
    <cacheField name="Centro costos" numFmtId="0">
      <sharedItems/>
    </cacheField>
    <cacheField name="Capitulo codigo" numFmtId="0">
      <sharedItems containsSemiMixedTypes="0" containsString="0" containsNumber="1" containsInteger="1" minValue="1000" maxValue="9000" count="8">
        <n v="1000"/>
        <n v="2000"/>
        <n v="3000"/>
        <n v="4000"/>
        <n v="5000"/>
        <n v="6000"/>
        <n v="7000"/>
        <n v="9000"/>
      </sharedItems>
    </cacheField>
    <cacheField name="Capitulo nombre" numFmtId="0">
      <sharedItems count="8">
        <s v="SERVICIOS PERSONALES"/>
        <s v="MATERIALES Y SUMINISTROS"/>
        <s v="SERVICIOS GENERALES"/>
        <s v="TRANSFERENCIAS, ASIGNACIONES, SUBSIDIOS Y OTRAS AYUDAS"/>
        <s v="BIENES MUEBLES, INMUEBLES E INTANGIBLES"/>
        <s v="INVERSION PUBLICA"/>
        <s v="INVERSIONES FINANCIERAS Y OTRAS PROVISIONES"/>
        <s v="DEUDA PUBLICA"/>
      </sharedItems>
    </cacheField>
    <cacheField name="Partida" numFmtId="0">
      <sharedItems containsSemiMixedTypes="0" containsString="0" containsNumber="1" containsInteger="1" minValue="1111" maxValue="9211" count="134">
        <n v="1111"/>
        <n v="1131"/>
        <n v="1211"/>
        <n v="1221"/>
        <n v="1231"/>
        <n v="1321"/>
        <n v="1322"/>
        <n v="1331"/>
        <n v="1341"/>
        <n v="1411"/>
        <n v="1421"/>
        <n v="1431"/>
        <n v="1432"/>
        <n v="1441"/>
        <n v="1521"/>
        <n v="1591"/>
        <n v="1611"/>
        <n v="1711"/>
        <n v="2111"/>
        <n v="2141"/>
        <n v="2161"/>
        <n v="2171"/>
        <n v="2181"/>
        <n v="2211"/>
        <n v="2221"/>
        <n v="2231"/>
        <n v="2351"/>
        <n v="2391"/>
        <n v="2411"/>
        <n v="2421"/>
        <n v="2441"/>
        <n v="2451"/>
        <n v="2461"/>
        <n v="2471"/>
        <n v="2491"/>
        <n v="2511"/>
        <n v="2521"/>
        <n v="2531"/>
        <n v="2541"/>
        <n v="2561"/>
        <n v="2591"/>
        <n v="2611"/>
        <n v="2711"/>
        <n v="2721"/>
        <n v="2821"/>
        <n v="2831"/>
        <n v="2911"/>
        <n v="2921"/>
        <n v="2941"/>
        <n v="2961"/>
        <n v="2981"/>
        <n v="3111"/>
        <n v="3141"/>
        <n v="3161"/>
        <n v="3171"/>
        <n v="3181"/>
        <n v="3221"/>
        <n v="3231"/>
        <n v="3251"/>
        <n v="3261"/>
        <n v="3291"/>
        <n v="3311"/>
        <n v="3321"/>
        <n v="3331"/>
        <n v="3341"/>
        <n v="3361"/>
        <n v="3381"/>
        <n v="3391"/>
        <n v="3411"/>
        <n v="3421"/>
        <n v="3431"/>
        <n v="3441"/>
        <n v="3451"/>
        <n v="3481"/>
        <n v="3511"/>
        <n v="3521"/>
        <n v="3531"/>
        <n v="3541"/>
        <n v="3551"/>
        <n v="3571"/>
        <n v="3581"/>
        <n v="3591"/>
        <n v="3611"/>
        <n v="3631"/>
        <n v="3651"/>
        <n v="3661"/>
        <n v="3711"/>
        <n v="3751"/>
        <n v="3761"/>
        <n v="3821"/>
        <n v="3841"/>
        <n v="3911"/>
        <n v="3921"/>
        <n v="3922"/>
        <n v="3941"/>
        <n v="3942"/>
        <n v="3961"/>
        <n v="3962"/>
        <n v="4211"/>
        <n v="4251"/>
        <n v="4311"/>
        <n v="4391"/>
        <n v="4411"/>
        <n v="4421"/>
        <n v="4431"/>
        <n v="4451"/>
        <n v="4481"/>
        <n v="5111"/>
        <n v="5121"/>
        <n v="5151"/>
        <n v="5191"/>
        <n v="5211"/>
        <n v="5311"/>
        <n v="5321"/>
        <n v="5411"/>
        <n v="5491"/>
        <n v="5621"/>
        <n v="5641"/>
        <n v="5651"/>
        <n v="5661"/>
        <n v="5662"/>
        <n v="5671"/>
        <n v="5691"/>
        <n v="5781"/>
        <n v="5811"/>
        <n v="5911"/>
        <n v="5971"/>
        <n v="6121"/>
        <n v="6131"/>
        <n v="6151"/>
        <n v="6321"/>
        <n v="7991"/>
        <n v="9111"/>
        <n v="9211"/>
      </sharedItems>
    </cacheField>
    <cacheField name="Descripción" numFmtId="0">
      <sharedItems count="134">
        <s v="DIETAS"/>
        <s v="SUELDO BASE AL PERSONAL PERMANENTE"/>
        <s v="HONORARIOS ASIMILABLES A SALARIOS"/>
        <s v="SUELDOS BASE AL PERSONAL EVENTUAL"/>
        <s v="RETRIBUCIONES POR SERVICIOS DE CARÁCTER SOCIAL"/>
        <s v="PRIMAS VACACIONALES"/>
        <s v="GRATIFICACIÓN DE FIN DE AÑO"/>
        <s v="HORAS EXTRAORDINARIAS"/>
        <s v="COMPENSACIONES"/>
        <s v="CUOTAS AL IMSS POR ENFERMEDADES Y MATERNIDAD (Modalidad 38)"/>
        <s v="CUOTAS PARA LA VIVIENDA (IPEJAL 3%)"/>
        <s v="APORTACIONES AL SISTEMA DE RETIRO SEDAR"/>
        <s v="APORTACIONES AL SISTEMA DE RETIRO DE PENSIONES"/>
        <s v="APORTACIONES PARA SEGUROS"/>
        <s v="INDEMNIZACIONES"/>
        <s v="OTRAS PRESTACIONES SOCIALES Y ECONÓMICAS"/>
        <s v="IMPACTO AL SALARIO EN EL TRANSCURSO DEL AÑO"/>
        <s v="ESTÍMULOS"/>
        <s v="MATERIALES, ÚTILES Y EQUIPOS MENORES DE OFICINA"/>
        <s v="MATERIALES, ÚTILES Y EQUIPOS MENORES DE TECNOLOGÍAS DE LA INFORMACIÓN Y COMUNICACIONES"/>
        <s v="MATERIAL DE LIMPIEZA"/>
        <s v="MATERIALES Y ÚTILES DE ENSEÑANZA"/>
        <s v="MATERIALES PARA EL REGISTRO E IDENTIFICACIÓN DE BIENES Y PERSONAS"/>
        <s v="PRODUCTOS ALIMENTICIOS PARA PERSONAS"/>
        <s v="PRODUCTOS ALIMENTICIOS PARA ANIMALES"/>
        <s v="UTENSILIOS PARA EL SERVICIO DE ALIMENTACIÓN"/>
        <s v="PRODUCTOS QUÍMICOS, FARMACÉUTICOS Y DE LABORATORIO ADQUIRIDOS COMO MATERIA PRIMA"/>
        <s v="OTROS PRODUCTOS ADQUIRIDOS COMO MATERIA PRIMA"/>
        <s v="PRODUCTOS MINERALES NO METÁLICOS"/>
        <s v="CEMENTO Y PRODUCTOS DE CONCRETO"/>
        <s v="MADERA Y PRODUCTOS DE MADERA"/>
        <s v="VIDRIO Y PRODUCTOS DE VIDRIO"/>
        <s v="MATERIAL ELÉCTRICO Y ELECTRÓNICO"/>
        <s v="ARTÍCULOS METÁLICOS PARA LA CONSTRUCCIÓN"/>
        <s v="OTROS MATERIALES Y ARTÍCULOS DE CONSTRUCCIÓN Y REPARACIÓN"/>
        <s v="PRODUCTOS QUÍMICOS BÁSICOS"/>
        <s v="FERTILIZANTES, PESTICIDAS Y OTROS AGROQUÍMICOS"/>
        <s v="MEDICINAS Y PRODUCTOS FARMACÉUTICOS"/>
        <s v="MATERIALES, ACCESORIOS Y SUMINISTROS MÉDICOS"/>
        <s v="FIBRAS SINTÉTICAS, HULES PLÁSTICOS Y DERIVADOS"/>
        <s v="OTROS PRODUCTOS QUÍMICOS"/>
        <s v="COMBUSTIBLES, LUBRICANTES Y ADITIVOS"/>
        <s v="VESTUARIO Y UNIFORMES"/>
        <s v="PRENDAS DE SEGURIDAD Y PROTECCIÓN PERSONAL"/>
        <s v="MATRIALES Y SUMINISTROS PARA SEGURIDAD"/>
        <s v="PRENDAS DE PROTECCIÓN PARA SEGURIDAD PÚBLICA Y NACIONAL"/>
        <s v="HERRAMIENTAS MENORES"/>
        <s v="REFACCIONES Y ACCESORIOS MENORES DE EDIFICIOS"/>
        <s v="REFACCIONES Y ACCESORIOS MENORES DE EQUIPO DE CÓMPUTO Y TECNOLOGÍAS DE LA INFORMACIÓN"/>
        <s v="REFACCIONES Y ACCESORIOS MENORES DE EQUIPO DE TRANSPORTE"/>
        <s v="REFACCIONES Y ACCESORIOS MENORES DE MAQUINARIA Y OTROS EQUIPOS"/>
        <s v="ENERGÍA ELÉCTRICA"/>
        <s v="TELEFONÍA TRADICIONAL"/>
        <s v="SERVICIOS DE TELECOMUNICACIONES Y SATÉLITES"/>
        <s v="SERVICIOS DE ACCESO DE INTERNET, REDES Y PROCESAMIENTO DE INFORMACIÓN"/>
        <s v="SERVICIOS POSTALES Y TELEGRÁFICOS"/>
        <s v="ARRENDAMIENTO DE EDIFICIOS"/>
        <s v="ARRENDAMIENTO DE MOBILIARIO Y EQUIPO DE ADMINISTRACIÓN, EDUCACIONAL Y RECREATIVO"/>
        <s v="ARRENDAMIENTO DE EQUIPO DE TRANSPORTE"/>
        <s v="ARRENDAMIENTO DE MAQUINARIA, OTROS EQUIPOS Y HERRAMIENTAS"/>
        <s v="OTROS ARRENDAMIENTOS"/>
        <s v="SERVICIOS LEGALES, DE CONTABILIDAD, AUDITORÍA Y RELACIONADOS"/>
        <s v="SERVICIOS DE DISEÑO, ARQUITECTURA, INGENIERÍA Y ACTIVIDADES RELACIONADAS"/>
        <s v="SERVICIOS DE CONSULTORÍA ADMINISTRATIVA, PROCESOS, TÉCNICA Y EN TECNOLOGÍAS DE LA INFORMACIÓN"/>
        <s v="SERVICIOS DE CAPACITACIÓN"/>
        <s v="SERVICIOS DE APOYO ADMINISTRATIVO, FOTOCOPIADO E IMPRESIÓN"/>
        <s v="SERVICIOS DE VIGILANCIA"/>
        <s v="SERVICIOS PROFESIONALES, CIENTÍFICOS Y TÉCNICOS INTEGRALES"/>
        <s v="SERVICIOS FINANCIEROS Y BANCARIOS"/>
        <s v="SERVICIOS DE COBRANZA, INVESTIGACIÓN CREDITICIA Y SIMILAR"/>
        <s v="SERVICIOS DE RECAUDACIÓN, TRASLADO Y CUSTODIA DE VALORES"/>
        <s v="SEGUROS DE RESPONSABILIDAD PATRIMONIAL Y FIANZAS"/>
        <s v="SEGURO DE BIENES PATRIMONIALES"/>
        <s v="COMISIONES POR VENTAS"/>
        <s v="CONSERVACIÓN Y MANTENIMIENTO MENOR DE INMUEBLES"/>
        <s v="INSTALACIÓN, REPARACIÓN Y MANTENIMIENTO DE MOBILIARIO Y EQUIPO DE ADMINISTRACIÓN, EDUCACIONAL Y RECREATIVO"/>
        <s v="INSTALACIÓN, REPARACIÓN Y MANTENIMIENTO DE EQUIPO DE CÓMPUTO Y TECNOLOGÍA DE LA INFORMACIÓN"/>
        <s v="INSTALACIÓN, REPARACIÓN Y MANTENIMIENTO DE EQUIPO E INSTRUMENTAL MÉDICO Y DE LABORATORIO"/>
        <s v="REPARACIÓN Y MANTENIMIENTO DE EQUIPO DE TRANSPORTE"/>
        <s v="INSTALACIÓN, REPARACIÓN Y MANTENIMIENTO DE MAQUINARIA, OTROS EQUIPOS Y HERRAMIENTA"/>
        <s v="SERVICIOS DE LIMPIEZA Y MANEJO DE DESECHOS"/>
        <s v="SERVICIOS DE JARDINERÍA Y FUMIGACIÓN"/>
        <s v="DIFUSIÓN POR RADIO, TELEVISIÓN Y OTROS MEDIOS DE MENSAJES SOBRE PROGRAMAS Y ACTIVIDADES GUBERNAMENTALES"/>
        <s v="SERVICIOS DE CREATIVIDAD, PREPRODUCCIÓN Y PRODUCCIÓN DE PUBLICIDAD, EXCEPTO INTERNET"/>
        <s v="SERVICIOS DE LA INDUSTRIA FÍLMICA, DEL SONIDO Y DEL VIDEO"/>
        <s v="SERVICIO DE CREACIÓN Y DIFUSIÓN DE CONTENIDO EXCLUSIVAMENTE A  TRAVÉS DE INTERNET"/>
        <s v="PASAJES AÉREOS"/>
        <s v="VIÁTICOS EN EL PAÍS"/>
        <s v="VIÁTICOS EN EL EXTRANJERO"/>
        <s v="GASTOS DE ORDEN  SOCIAL Y CULTURAL"/>
        <s v="EXPOSICIONES"/>
        <s v="SERVICIOS FUNERARIOS Y DE CEMENTERIOS"/>
        <s v="Reintegro de Remanentes de Recursos Federales y Estatales"/>
        <s v="IMPUESTOS Y DERECHOS"/>
        <s v="SENTENCIAS Y RESOLUCIONES POR AUTORIDAD COMPETENTE"/>
        <s v="DIVERSAS DEVOLUCIONES"/>
        <s v="OTROS GASTOS POR RESPONSABILIDADES"/>
        <s v="DIVERSOS GASTOS POR INCIDENTE VIAL"/>
        <s v="TRANSFERENCIAS OTORGADAS A ENTIDADES PARAESTATALES NO EMPRESARIALES Y NO FINANCIERAS"/>
        <s v="TRANSFERENCIAS A FIDEICOMISOS DE ENTIDADES FEDERATIVAS Y MUNICIPIOS"/>
        <s v="SUBSIDIOS A LA PRODUCCIÓN"/>
        <s v="OTROS SUBSIDIOS"/>
        <s v="AYUDAS SOCIALES A PERSONAS"/>
        <s v="BECAS Y OTRAS AYUDAS PARA PROGRAMAS DE CAPACITACIÓN"/>
        <s v="AYUDAS SOCIALES A INSTITUCIONES DE ENSEÑANZA"/>
        <s v="AYUDAS SOCIALES A INSTITUCIONES SIN FINES DE LUCRO"/>
        <s v="AYUDAS POR DESASTRES NATURALES Y OTROS SINIESTROS"/>
        <s v="MUEBLES DE OFICINA Y ESTANTERÍA"/>
        <s v="MUEBLES, EXCEPTO DE OFICINA Y ESTANTERÍA"/>
        <s v="EQUIPO DE CÓMPUTO DE TECNOLOGÍAS DE LA INFORMACIÓN"/>
        <s v="OTROS MOBILIARIOS Y EQUIPOS DE ADMINISTRACIÓN"/>
        <s v="EQUIPOS Y APARATOS AUDIOVISUALES"/>
        <s v="EQUIPO MÉDICO Y DE LABORATORIO"/>
        <s v="INSTRUMENTAL MÉDICO Y DE LABORATORIO"/>
        <s v="VEHICULOS Y EQUIPO DE TRANSPORTE"/>
        <s v="OTROS EQUIPOS DE TRANSPORTES"/>
        <s v="MAQUINARIA Y EQUIPO INDUSTRIAL"/>
        <s v="SISTEMAS DE AIRE ACONDICIONADO, CALEFACCIÓN Y DE REFRIGERACIÓN INDUSTRIAL Y COMERCIAL"/>
        <s v="EQUIPO DE COMUNICACIÓN Y TELECOMUNICACIÓN"/>
        <s v="EQUIPO DE GENERACIÓN ELÉCTRICA, APARATOS Y ACCESORIOS ELÉCTRICOS"/>
        <s v="PANELES SOLARES"/>
        <s v="HERRAMIENTAS Y MÁQUINAS-HERRAMIENTA"/>
        <s v="OTROS EQUIPOS"/>
        <s v="ÁRBOLES Y PLANTAS"/>
        <s v="TERRENOS"/>
        <s v="SOFTWARE"/>
        <s v="LICENCIAS INFORMÁTICAS E INTELECTUALES"/>
        <s v="EDIFICACIÓN NO  HABITACIONAL"/>
        <s v="CONSTRUCCIÓN DE OBRAS PARA EL ABASTECIMIENTO DE AGUA, PETRÓLEO, GAS, ELECTRICIDAD Y TELECOMUNICACIONES"/>
        <s v="CONSTRUCCIÓN DE VÍAS DE COMUNICACIÓN"/>
        <s v="EJECUCIÓN DE PROYECTOS PRODUCTIVOS NO INCLUIDOS EN CONCEPTOS ANTERIORES DE ESTE CAPÍTULO"/>
        <s v="OTRAS EROGACIONES ESPECIALES"/>
        <s v="AMORTIZACIÓN DE LA DEUDA INTERNA CON INSTITUCIONES DE CRÉDITO"/>
        <s v="INTERESES DE LA DEUDA INTERNA CON INSTITUCIONES  DE CRÉDITO"/>
      </sharedItems>
    </cacheField>
    <cacheField name="Codigo Destino" numFmtId="0">
      <sharedItems containsSemiMixedTypes="0" containsString="0" containsNumber="1" containsInteger="1" minValue="0" maxValue="81"/>
    </cacheField>
    <cacheField name="Concepto Destino" numFmtId="0">
      <sharedItems/>
    </cacheField>
    <cacheField name="Importe Ajustado" numFmtId="0">
      <sharedItems containsString="0" containsBlank="1" containsNumber="1" minValue="0" maxValue="705161521.26999998"/>
    </cacheField>
    <cacheField name="Presupuestado" numFmtId="4">
      <sharedItems containsString="0" containsBlank="1" containsNumber="1" minValue="0" maxValue="705161521.26999998"/>
    </cacheField>
    <cacheField name="Pre-Comprometido" numFmtId="0">
      <sharedItems containsString="0" containsBlank="1" containsNumber="1" minValue="0" maxValue="270180971.16000003"/>
    </cacheField>
    <cacheField name="Comprometido" numFmtId="0">
      <sharedItems containsString="0" containsBlank="1" containsNumber="1" minValue="0" maxValue="270180971.16000003"/>
    </cacheField>
    <cacheField name="Compr-devengado" numFmtId="0">
      <sharedItems containsString="0" containsBlank="1" containsNumber="1" minValue="0" maxValue="255774222.46000004"/>
    </cacheField>
    <cacheField name="Devengado" numFmtId="0">
      <sharedItems containsString="0" containsBlank="1" containsNumber="1" minValue="0" maxValue="138879166.16"/>
    </cacheField>
    <cacheField name="Deveng-ejercido" numFmtId="4">
      <sharedItems containsString="0" containsBlank="1" containsNumber="1" minValue="0" maxValue="72499999.879999995"/>
    </cacheField>
    <cacheField name="Ejercido" numFmtId="0">
      <sharedItems containsString="0" containsBlank="1" containsNumber="1" minValue="0" maxValue="138879166.16"/>
    </cacheField>
    <cacheField name="Ejerc-pagado" numFmtId="0">
      <sharedItems containsString="0" containsBlank="1" containsNumber="1" containsInteger="1" minValue="0" maxValue="0"/>
    </cacheField>
    <cacheField name="Pagado" numFmtId="0">
      <sharedItems containsString="0" containsBlank="1" containsNumber="1" minValue="0" maxValue="138879166.16"/>
    </cacheField>
    <cacheField name="SALDO AL 13-03-2026" numFmtId="4">
      <sharedItems containsString="0" containsBlank="1" containsNumber="1" minValue="0" maxValue="566282355.11000001"/>
    </cacheField>
    <cacheField name="Ampliación" numFmtId="0">
      <sharedItems containsString="0" containsBlank="1" containsNumber="1" minValue="0" maxValue="300000000"/>
    </cacheField>
    <cacheField name="Ampliación por transferencia" numFmtId="0">
      <sharedItems containsString="0" containsBlank="1" containsNumber="1" minValue="0" maxValue="152417893.18000001"/>
    </cacheField>
    <cacheField name="Disminución" numFmtId="0">
      <sharedItems containsString="0" containsBlank="1" containsNumber="1" containsInteger="1" minValue="0" maxValue="0"/>
    </cacheField>
    <cacheField name="Disminución por transferencia" numFmtId="0">
      <sharedItems containsString="0" containsBlank="1" containsNumber="1" minValue="0" maxValue="164121269.78"/>
    </cacheField>
    <cacheField name="Ajuste por" numFmtId="0">
      <sharedItems containsString="0" containsBlank="1" containsNumber="1" minValue="-164121261.90000001" maxValue="291899995.12"/>
    </cacheField>
    <cacheField name="Ampliación / Reducción" numFmtId="0">
      <sharedItems containsString="0" containsBlank="1" containsNumber="1" minValue="-32500000" maxValue="225000000"/>
    </cacheField>
    <cacheField name="2da Modificación" numFmtId="4">
      <sharedItems containsSemiMixedTypes="0" containsString="0" containsNumber="1" minValue="0" maxValue="717398057.05999994"/>
    </cacheField>
    <cacheField name="Afectaciones sin sistema" numFmtId="0">
      <sharedItems containsString="0" containsBlank="1" containsNumber="1" minValue="0" maxValue="10000000"/>
    </cacheField>
    <cacheField name="2da Quincena de Marzo 2026" numFmtId="4">
      <sharedItems containsString="0" containsBlank="1" containsNumber="1" minValue="0" maxValue="27933769.41"/>
    </cacheField>
    <cacheField name="1ra Quincena de Abril 2026" numFmtId="4">
      <sharedItems containsString="0" containsBlank="1" containsNumber="1" minValue="0" maxValue="27951808.75"/>
    </cacheField>
    <cacheField name="Nuevo Saldo" numFmtId="4">
      <sharedItems containsSemiMixedTypes="0" containsString="0" containsNumber="1" minValue="-14224078" maxValue="522633312.73999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9"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0"/>
    <x v="0"/>
    <n v="1"/>
    <s v="PLANTILLA"/>
    <n v="14346960"/>
    <n v="14346960"/>
    <n v="2988945.75"/>
    <n v="2988945.75"/>
    <n v="0"/>
    <n v="2988945.75"/>
    <n v="0"/>
    <n v="2988945.75"/>
    <n v="0"/>
    <n v="2988945.75"/>
    <n v="11358014.25"/>
    <n v="0"/>
    <n v="0"/>
    <n v="0"/>
    <n v="0"/>
    <n v="0"/>
    <n v="0"/>
    <n v="14346960"/>
    <m/>
    <n v="597789.15"/>
    <n v="597789.15"/>
    <n v="10162435.949999999"/>
  </r>
  <r>
    <s v="1.5-01-26"/>
    <x v="0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"/>
    <x v="1"/>
    <n v="3"/>
    <s v="COMISARIA"/>
    <n v="212353767.59999999"/>
    <n v="212353767.59999999"/>
    <n v="37739852.189999998"/>
    <n v="37739852.189999998"/>
    <n v="0"/>
    <n v="37739852.189999998"/>
    <n v="0"/>
    <n v="37739852.189999998"/>
    <n v="0"/>
    <n v="37739852.189999998"/>
    <n v="174613915.41"/>
    <n v="0"/>
    <n v="0"/>
    <n v="0"/>
    <n v="0"/>
    <n v="0"/>
    <n v="-5083887.5999999996"/>
    <n v="207269880"/>
    <m/>
    <n v="7996547.9199999999"/>
    <n v="8009912.8899999997"/>
    <n v="153523567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"/>
    <x v="1"/>
    <n v="1"/>
    <s v="PLANTILLA"/>
    <n v="705161521.26999998"/>
    <n v="705161521.26999998"/>
    <n v="138879166.16"/>
    <n v="138879166.16"/>
    <n v="0"/>
    <n v="138879166.16"/>
    <n v="0"/>
    <n v="138879166.16"/>
    <n v="0"/>
    <n v="138879166.16"/>
    <n v="566282355.11000001"/>
    <n v="0"/>
    <n v="0"/>
    <n v="0"/>
    <n v="0"/>
    <n v="0"/>
    <n v="12236535.789999999"/>
    <n v="717398057.05999994"/>
    <m/>
    <n v="27933769.41"/>
    <n v="27951808.75"/>
    <n v="522633312.73999995"/>
  </r>
  <r>
    <s v="1.1-00-26"/>
    <x v="1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2"/>
    <x v="2"/>
    <n v="0"/>
    <s v="SIN DESCRIPCIÓN PARA DESTINOS 00"/>
    <n v="10000000"/>
    <n v="10000000"/>
    <n v="1364926.62"/>
    <n v="1364926.62"/>
    <n v="0"/>
    <n v="1364926.62"/>
    <n v="0"/>
    <n v="1364926.62"/>
    <n v="0"/>
    <n v="1364926.62"/>
    <n v="8635073.379999999"/>
    <n v="0"/>
    <n v="0"/>
    <n v="0"/>
    <n v="0"/>
    <n v="0"/>
    <n v="0"/>
    <n v="10000000"/>
    <n v="0"/>
    <m/>
    <m/>
    <n v="8635073.379999999"/>
  </r>
  <r>
    <s v="1.6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3"/>
    <x v="3"/>
    <n v="2"/>
    <s v="EVENTUAL"/>
    <n v="0"/>
    <n v="0"/>
    <n v="0"/>
    <n v="0"/>
    <n v="0"/>
    <n v="0"/>
    <n v="0"/>
    <n v="0"/>
    <n v="0"/>
    <n v="0"/>
    <n v="0"/>
    <n v="0"/>
    <n v="0"/>
    <n v="0"/>
    <n v="0"/>
    <n v="0"/>
    <n v="17369619.73"/>
    <n v="17369619.73"/>
    <m/>
    <n v="0"/>
    <n v="0"/>
    <n v="17369619.73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3"/>
    <x v="3"/>
    <n v="2"/>
    <s v="EVENTUAL"/>
    <n v="76813145.879999995"/>
    <n v="76813145.879999995"/>
    <n v="17239934.059999999"/>
    <n v="17239934.059999999"/>
    <n v="0"/>
    <n v="17239934.059999999"/>
    <n v="0"/>
    <n v="17239934.059999999"/>
    <n v="0"/>
    <n v="17239934.059999999"/>
    <n v="59573211.819999993"/>
    <n v="0"/>
    <n v="0"/>
    <n v="0"/>
    <n v="0"/>
    <n v="0"/>
    <n v="3429135.27"/>
    <n v="80242281.149999991"/>
    <m/>
    <n v="3681390.8"/>
    <n v="3589133.95"/>
    <n v="55731822.339999989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4"/>
    <x v="4"/>
    <n v="0"/>
    <s v="SIN DESCRIPCIÓN PARA DESTINOS 00"/>
    <n v="26400"/>
    <n v="26400"/>
    <n v="0"/>
    <n v="0"/>
    <n v="0"/>
    <n v="0"/>
    <n v="0"/>
    <n v="0"/>
    <n v="0"/>
    <n v="0"/>
    <n v="26400"/>
    <n v="0"/>
    <n v="0"/>
    <n v="0"/>
    <n v="0"/>
    <n v="0"/>
    <n v="0"/>
    <n v="26400"/>
    <n v="0"/>
    <m/>
    <m/>
    <n v="26400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5"/>
    <x v="5"/>
    <n v="2"/>
    <s v="EVENTUAL"/>
    <n v="1066849.25"/>
    <n v="1066862.1000000001"/>
    <n v="11780.8"/>
    <n v="11780.8"/>
    <n v="0"/>
    <n v="11780.8"/>
    <n v="0"/>
    <n v="11780.8"/>
    <n v="0"/>
    <n v="1562.5"/>
    <n v="1055068.45"/>
    <n v="0"/>
    <n v="0"/>
    <n v="0"/>
    <n v="12.85"/>
    <n v="-12.85"/>
    <n v="101308.86"/>
    <n v="1168158.1100000001"/>
    <m/>
    <n v="964085.09"/>
    <m/>
    <n v="192292.22000000009"/>
  </r>
  <r>
    <s v="1.5-01-26"/>
    <x v="0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5"/>
    <x v="5"/>
    <n v="3"/>
    <s v="COMISARIA"/>
    <n v="2949357.88"/>
    <n v="2949357.88"/>
    <n v="0"/>
    <n v="0"/>
    <n v="0"/>
    <n v="0"/>
    <n v="0"/>
    <n v="0"/>
    <n v="0"/>
    <n v="0"/>
    <n v="2949357.88"/>
    <n v="0"/>
    <n v="0"/>
    <n v="0"/>
    <n v="0"/>
    <n v="0"/>
    <n v="-70609.55"/>
    <n v="2878748.33"/>
    <m/>
    <n v="2450797.87"/>
    <n v="5150.58"/>
    <n v="422799.87999999989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5"/>
    <x v="5"/>
    <n v="1"/>
    <s v="PLANTILLA"/>
    <n v="9993173.3499999996"/>
    <n v="9993160.5"/>
    <n v="46006.39"/>
    <n v="46006.39"/>
    <n v="0"/>
    <n v="46006.39"/>
    <n v="7187.0299999999988"/>
    <n v="38819.360000000001"/>
    <n v="0"/>
    <n v="20930.189999999999"/>
    <n v="9947166.959999999"/>
    <n v="0"/>
    <n v="12.85"/>
    <n v="0"/>
    <n v="0"/>
    <n v="12.85"/>
    <n v="169951.89"/>
    <n v="10163125.24"/>
    <m/>
    <n v="9189848.8399999999"/>
    <n v="5433.24"/>
    <n v="921836.76999999955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6"/>
    <x v="6"/>
    <n v="2"/>
    <s v="EVENTUAL"/>
    <n v="10668492.49"/>
    <n v="2537713.6"/>
    <n v="149315.76999999999"/>
    <n v="149315.76999999999"/>
    <n v="0"/>
    <n v="149315.76999999999"/>
    <n v="0"/>
    <n v="149315.76999999999"/>
    <n v="0"/>
    <n v="50575.19"/>
    <n v="10519176.720000001"/>
    <n v="0"/>
    <n v="8130778.8899999997"/>
    <n v="0"/>
    <n v="0"/>
    <n v="8130778.8899999997"/>
    <n v="1013088.66"/>
    <n v="11681581.15"/>
    <n v="0"/>
    <m/>
    <n v="28108.3"/>
    <n v="11504157.08"/>
  </r>
  <r>
    <s v="1.5-01-26"/>
    <x v="0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6"/>
    <x v="6"/>
    <n v="3"/>
    <s v="COMISARIA"/>
    <n v="29493578.829999998"/>
    <n v="29493578.829999998"/>
    <n v="18010.16"/>
    <n v="18010.16"/>
    <n v="0"/>
    <n v="18010.16"/>
    <n v="0"/>
    <n v="18010.16"/>
    <n v="0"/>
    <n v="18010.16"/>
    <n v="29475568.669999998"/>
    <n v="0"/>
    <n v="0"/>
    <n v="0"/>
    <n v="0"/>
    <n v="0"/>
    <n v="-706095.5"/>
    <n v="28787483.329999998"/>
    <n v="0"/>
    <m/>
    <m/>
    <n v="28769473.169999998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6"/>
    <x v="6"/>
    <n v="1"/>
    <s v="PLANTILLA"/>
    <n v="99931733.510000005"/>
    <n v="99931732.659999996"/>
    <n v="338312.14"/>
    <n v="338312.14"/>
    <n v="0"/>
    <n v="338312.14"/>
    <n v="79052.830000000016"/>
    <n v="259259.31"/>
    <n v="0"/>
    <n v="106120.08"/>
    <n v="99593421.370000005"/>
    <n v="0"/>
    <n v="0.85"/>
    <n v="0"/>
    <n v="0"/>
    <n v="0.85"/>
    <n v="1699518.86"/>
    <n v="101631252.37"/>
    <n v="0"/>
    <m/>
    <m/>
    <n v="101292940.23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6"/>
    <x v="6"/>
    <n v="2"/>
    <s v="EVENTUAL"/>
    <n v="0"/>
    <n v="8130779.7400000002"/>
    <n v="0"/>
    <n v="0"/>
    <n v="0"/>
    <n v="0"/>
    <n v="0"/>
    <n v="0"/>
    <n v="0"/>
    <n v="0"/>
    <n v="0"/>
    <n v="0"/>
    <n v="0"/>
    <n v="0"/>
    <n v="8130779.7400000002"/>
    <n v="-8130779.7400000002"/>
    <n v="0"/>
    <n v="0"/>
    <n v="0"/>
    <m/>
    <m/>
    <n v="0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7"/>
    <x v="7"/>
    <n v="0"/>
    <s v="SIN DESCRIPCIÓN PARA DESTINOS 00"/>
    <n v="730000"/>
    <n v="730000"/>
    <n v="0"/>
    <n v="0"/>
    <n v="0"/>
    <n v="0"/>
    <n v="0"/>
    <n v="0"/>
    <n v="0"/>
    <n v="0"/>
    <n v="730000"/>
    <n v="0"/>
    <n v="0"/>
    <n v="0"/>
    <n v="0"/>
    <n v="0"/>
    <n v="0"/>
    <n v="730000"/>
    <m/>
    <n v="289094.73"/>
    <m/>
    <n v="440905.27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8"/>
    <x v="8"/>
    <n v="0"/>
    <s v="SIN DESCRIPCIÓN PARA DESTINOS 00"/>
    <n v="1500000"/>
    <n v="1500000"/>
    <n v="130387.4"/>
    <n v="130387.4"/>
    <n v="0"/>
    <n v="130387.4"/>
    <n v="0"/>
    <n v="130387.4"/>
    <n v="0"/>
    <n v="130387.4"/>
    <n v="1369612.6"/>
    <n v="0"/>
    <n v="0"/>
    <n v="0"/>
    <n v="0"/>
    <n v="0"/>
    <n v="0"/>
    <n v="1500000"/>
    <n v="0"/>
    <m/>
    <m/>
    <n v="1369612.6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9"/>
    <x v="9"/>
    <n v="2"/>
    <s v="EVENTUAL"/>
    <n v="4608788.75"/>
    <n v="4608788.41"/>
    <n v="1275334.21"/>
    <n v="1275334.21"/>
    <n v="0"/>
    <n v="1275334.21"/>
    <n v="377770.52999999991"/>
    <n v="897563.68"/>
    <n v="0"/>
    <n v="897563.68"/>
    <n v="3333454.54"/>
    <n v="0"/>
    <n v="0.34"/>
    <n v="0"/>
    <n v="0"/>
    <n v="0.34"/>
    <n v="347454.84"/>
    <n v="4956243.59"/>
    <n v="0"/>
    <m/>
    <m/>
    <n v="3680909.38"/>
  </r>
  <r>
    <s v="1.5-01-26"/>
    <x v="0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9"/>
    <x v="9"/>
    <n v="3"/>
    <s v="COMISARIA"/>
    <n v="12741226.060000001"/>
    <n v="12741226.060000001"/>
    <n v="0"/>
    <n v="0"/>
    <n v="0"/>
    <n v="0"/>
    <n v="0"/>
    <n v="0"/>
    <n v="0"/>
    <n v="0"/>
    <n v="12741226.060000001"/>
    <n v="0"/>
    <n v="0"/>
    <n v="0"/>
    <n v="0"/>
    <n v="0"/>
    <n v="-305033.26"/>
    <n v="12436192.800000001"/>
    <n v="0"/>
    <m/>
    <m/>
    <n v="12436192.800000001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9"/>
    <x v="9"/>
    <n v="1"/>
    <s v="PLANTILLA"/>
    <n v="43170508.880000003"/>
    <n v="43170509.219999999"/>
    <n v="12380624.32"/>
    <n v="12380624.32"/>
    <n v="0"/>
    <n v="12380624.32"/>
    <n v="3892232.9500000011"/>
    <n v="8488391.3699999992"/>
    <n v="0"/>
    <n v="8488391.3699999992"/>
    <n v="30789884.560000002"/>
    <n v="0"/>
    <n v="0"/>
    <n v="0"/>
    <n v="0.34"/>
    <n v="-0.34"/>
    <n v="734192.14"/>
    <n v="43904701.020000003"/>
    <n v="0"/>
    <m/>
    <m/>
    <n v="31524076.700000003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0"/>
    <x v="10"/>
    <n v="2"/>
    <s v="EVENTUAL"/>
    <n v="2304394.38"/>
    <n v="2304392.86"/>
    <n v="409583.46"/>
    <n v="409583.46"/>
    <n v="0"/>
    <n v="409583.46"/>
    <n v="0"/>
    <n v="409583.46"/>
    <n v="0"/>
    <n v="409583.46"/>
    <n v="1894810.92"/>
    <n v="0"/>
    <n v="1.52"/>
    <n v="0"/>
    <n v="0"/>
    <n v="1.52"/>
    <n v="173727.42"/>
    <n v="2478121.7999999998"/>
    <n v="0"/>
    <m/>
    <m/>
    <n v="2068538.3399999999"/>
  </r>
  <r>
    <s v="1.5-01-26"/>
    <x v="0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0"/>
    <x v="10"/>
    <n v="3"/>
    <s v="COMISARIA"/>
    <n v="6370613.0300000003"/>
    <n v="6370613.0300000003"/>
    <n v="898398.7"/>
    <n v="898398.7"/>
    <n v="0"/>
    <n v="898398.7"/>
    <n v="0"/>
    <n v="898398.7"/>
    <n v="0"/>
    <n v="898398.7"/>
    <n v="5472214.3300000001"/>
    <n v="0"/>
    <n v="0"/>
    <n v="0"/>
    <n v="0"/>
    <n v="0"/>
    <n v="-598689.11"/>
    <n v="5771923.9199999999"/>
    <n v="0"/>
    <m/>
    <m/>
    <n v="4873525.22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0"/>
    <x v="10"/>
    <n v="1"/>
    <s v="PLANTILLA"/>
    <n v="21585254.440000001"/>
    <n v="21585255.960000001"/>
    <n v="3403600.59"/>
    <n v="3403600.59"/>
    <n v="0"/>
    <n v="3403600.59"/>
    <n v="0"/>
    <n v="3403600.59"/>
    <n v="0"/>
    <n v="3403600.59"/>
    <n v="18181653.850000001"/>
    <n v="0"/>
    <n v="0"/>
    <n v="0"/>
    <n v="1.52"/>
    <n v="-1.52"/>
    <n v="367096.07"/>
    <n v="21952350.510000002"/>
    <n v="0"/>
    <m/>
    <m/>
    <n v="18548749.920000002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1"/>
    <x v="11"/>
    <n v="2"/>
    <s v="EVENTUAL"/>
    <n v="1536262.92"/>
    <n v="1536259.56"/>
    <n v="273055.59000000003"/>
    <n v="273055.59000000003"/>
    <n v="0"/>
    <n v="273055.59000000003"/>
    <n v="0"/>
    <n v="273055.59000000003"/>
    <n v="0"/>
    <n v="273055.59000000003"/>
    <n v="1263207.3299999998"/>
    <n v="0"/>
    <n v="3.36"/>
    <n v="0"/>
    <n v="0"/>
    <n v="3.36"/>
    <n v="115818.28"/>
    <n v="1652081.2"/>
    <m/>
    <n v="72627.33"/>
    <n v="71782.2"/>
    <n v="1234616.0799999998"/>
  </r>
  <r>
    <s v="1.5-01-26"/>
    <x v="0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1"/>
    <x v="11"/>
    <n v="3"/>
    <s v="COMISARIA"/>
    <n v="4247075.3499999996"/>
    <n v="4247075.3499999996"/>
    <n v="598947.94999999995"/>
    <n v="598947.94999999995"/>
    <n v="0"/>
    <n v="598947.94999999995"/>
    <n v="0"/>
    <n v="598947.94999999995"/>
    <n v="0"/>
    <n v="598947.94999999995"/>
    <n v="3648127.3999999994"/>
    <n v="0"/>
    <n v="0"/>
    <n v="0"/>
    <n v="0"/>
    <n v="0"/>
    <n v="-386732.39"/>
    <n v="3860342.9599999995"/>
    <m/>
    <n v="160334.32"/>
    <n v="160200.66999999998"/>
    <n v="2940860.0199999996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1"/>
    <x v="11"/>
    <n v="1"/>
    <s v="PLANTILLA"/>
    <n v="14390169.630000001"/>
    <n v="14390172.99"/>
    <n v="2269075.52"/>
    <n v="2269075.52"/>
    <n v="0"/>
    <n v="2269075.52"/>
    <n v="0"/>
    <n v="2269075.52"/>
    <n v="0"/>
    <n v="2269075.52"/>
    <n v="12121094.110000001"/>
    <n v="0"/>
    <n v="0"/>
    <n v="0"/>
    <n v="3.36"/>
    <n v="-3.36"/>
    <n v="244730.71"/>
    <n v="14634900.340000002"/>
    <m/>
    <n v="570599.18000000005"/>
    <n v="571003.64"/>
    <n v="11224222.000000002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2"/>
    <x v="12"/>
    <n v="2"/>
    <s v="EVENTUAL"/>
    <n v="13442300.529999999"/>
    <n v="13442305.73"/>
    <n v="2389255.31"/>
    <n v="2389255.31"/>
    <n v="0"/>
    <n v="2389255.31"/>
    <n v="0"/>
    <n v="2389255.31"/>
    <n v="0"/>
    <n v="2389255.31"/>
    <n v="11053045.219999999"/>
    <n v="0"/>
    <n v="0"/>
    <n v="0"/>
    <n v="5.2"/>
    <n v="-5.2"/>
    <n v="1013409.95"/>
    <n v="14455710.479999999"/>
    <m/>
    <n v="1494768.52"/>
    <n v="1482218.3500000041"/>
    <n v="9089468.2999999933"/>
  </r>
  <r>
    <s v="1.5-01-26"/>
    <x v="0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2"/>
    <x v="12"/>
    <n v="3"/>
    <s v="COMISARIA"/>
    <n v="37161909.329999998"/>
    <n v="37161909.329999998"/>
    <n v="5240717.7"/>
    <n v="5240717.7"/>
    <n v="0"/>
    <n v="5240717.7"/>
    <n v="0"/>
    <n v="5240717.7"/>
    <n v="0"/>
    <n v="5240717.7"/>
    <n v="31921191.629999999"/>
    <n v="0"/>
    <n v="0"/>
    <n v="0"/>
    <n v="0"/>
    <n v="0"/>
    <n v="-3492353.13"/>
    <n v="33669556.199999996"/>
    <m/>
    <n v="4768908"/>
    <n v="4754821.8999999799"/>
    <n v="18905108.600000016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2"/>
    <x v="12"/>
    <n v="1"/>
    <s v="PLANTILLA"/>
    <n v="125913984.22"/>
    <n v="125913979.02"/>
    <n v="19854369.399999999"/>
    <n v="19854369.399999999"/>
    <n v="0"/>
    <n v="19854369.399999999"/>
    <n v="0"/>
    <n v="19854369.399999999"/>
    <n v="0"/>
    <n v="19854369.399999999"/>
    <n v="106059614.81999999"/>
    <n v="0"/>
    <n v="5.2"/>
    <n v="0"/>
    <n v="0"/>
    <n v="5.2"/>
    <n v="2141393.77"/>
    <n v="128055377.98999999"/>
    <m/>
    <n v="14640209.65"/>
    <n v="14656415.579999901"/>
    <n v="78904383.360000104"/>
  </r>
  <r>
    <s v="1.1-00-26"/>
    <x v="1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3"/>
    <x v="13"/>
    <n v="0"/>
    <s v="SIN DESCRIPCIÓN PARA DESTINOS 00"/>
    <n v="9500000"/>
    <n v="9500000"/>
    <n v="8306768.4900000002"/>
    <n v="8306768.4900000002"/>
    <n v="0"/>
    <n v="8306768.4900000002"/>
    <n v="8306768.4900000002"/>
    <n v="0"/>
    <n v="0"/>
    <n v="0"/>
    <n v="1193231.5099999998"/>
    <n v="0"/>
    <n v="0"/>
    <n v="0"/>
    <n v="0"/>
    <n v="0"/>
    <n v="0"/>
    <n v="9500000"/>
    <n v="0"/>
    <m/>
    <m/>
    <n v="1193231.5099999998"/>
  </r>
  <r>
    <s v="1.1-00-26"/>
    <x v="1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3"/>
    <x v="13"/>
    <n v="0"/>
    <s v="SIN DESCRIPCIÓN PARA DESTINOS 00"/>
    <n v="15000000"/>
    <n v="15000000"/>
    <n v="13512339.82"/>
    <n v="13512339.82"/>
    <n v="0"/>
    <n v="13512339.82"/>
    <n v="0"/>
    <n v="13512339.82"/>
    <n v="0"/>
    <n v="13512339.82"/>
    <n v="1487660.1799999997"/>
    <n v="0"/>
    <n v="0"/>
    <n v="0"/>
    <n v="0"/>
    <n v="0"/>
    <n v="0"/>
    <n v="15000000"/>
    <n v="0"/>
    <m/>
    <m/>
    <n v="1487660.1799999997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4"/>
    <x v="14"/>
    <n v="0"/>
    <s v="SIN DESCRIPCIÓN PARA DESTINOS 00"/>
    <n v="1000000"/>
    <n v="1000000"/>
    <n v="0"/>
    <n v="0"/>
    <n v="0"/>
    <n v="0"/>
    <n v="0"/>
    <n v="0"/>
    <n v="0"/>
    <n v="0"/>
    <n v="1000000"/>
    <n v="0"/>
    <n v="0"/>
    <n v="0"/>
    <n v="0"/>
    <n v="0"/>
    <n v="0"/>
    <n v="1000000"/>
    <n v="0"/>
    <m/>
    <m/>
    <n v="1000000"/>
  </r>
  <r>
    <s v="1.1-00-26"/>
    <x v="1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5"/>
    <x v="15"/>
    <n v="3"/>
    <s v="COMISARIA"/>
    <n v="3554427.78"/>
    <n v="3554428.44"/>
    <n v="0"/>
    <n v="0"/>
    <n v="0"/>
    <n v="0"/>
    <n v="0"/>
    <n v="0"/>
    <n v="0"/>
    <n v="0"/>
    <n v="3554427.78"/>
    <n v="0"/>
    <n v="0"/>
    <n v="0"/>
    <n v="0.66"/>
    <n v="-0.66"/>
    <n v="-748429.12"/>
    <n v="2805998.6599999997"/>
    <n v="0"/>
    <m/>
    <m/>
    <n v="2805998.6599999997"/>
  </r>
  <r>
    <s v="1.6-01-26"/>
    <x v="2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5"/>
    <x v="15"/>
    <n v="3"/>
    <s v="COMISARIA"/>
    <n v="18604189"/>
    <n v="26077752.18"/>
    <n v="968800"/>
    <n v="968800"/>
    <n v="0"/>
    <n v="968800"/>
    <n v="0"/>
    <n v="968800"/>
    <n v="0"/>
    <n v="968800"/>
    <n v="17635389"/>
    <n v="0"/>
    <n v="0.66"/>
    <n v="0"/>
    <n v="7473563.8399999999"/>
    <n v="-7473563.1799999997"/>
    <m/>
    <n v="18604189"/>
    <m/>
    <n v="476000"/>
    <m/>
    <n v="17159389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5"/>
    <x v="15"/>
    <n v="1"/>
    <s v="PLANTILLA"/>
    <n v="95360749.519999996"/>
    <n v="96017961.159999996"/>
    <n v="83909627.209999993"/>
    <n v="83909627.209999993"/>
    <n v="70008811.319999993"/>
    <n v="13900815.890000001"/>
    <n v="880"/>
    <n v="13899935.890000001"/>
    <n v="0"/>
    <n v="13898135.890000001"/>
    <n v="11451122.310000002"/>
    <n v="0"/>
    <n v="0"/>
    <n v="0"/>
    <n v="657211.64"/>
    <n v="-657211.64"/>
    <m/>
    <n v="95360749.519999996"/>
    <m/>
    <n v="292200"/>
    <n v="292650"/>
    <n v="10866272.310000002"/>
  </r>
  <r>
    <s v="1.5-01-26"/>
    <x v="0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5"/>
    <x v="15"/>
    <n v="3"/>
    <s v="COMISARIA"/>
    <n v="7473563.8399999999"/>
    <n v="0"/>
    <n v="7314059.6500000004"/>
    <n v="7314059.6500000004"/>
    <n v="0"/>
    <n v="7314059.6500000004"/>
    <n v="0"/>
    <n v="7314059.6500000004"/>
    <n v="0"/>
    <n v="7314059.6500000004"/>
    <n v="159504.18999999948"/>
    <n v="0"/>
    <n v="7473563.8399999999"/>
    <n v="0"/>
    <n v="0"/>
    <n v="7473563.8399999999"/>
    <m/>
    <n v="7473563.8399999999"/>
    <n v="0"/>
    <m/>
    <m/>
    <n v="159504.18999999948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5"/>
    <x v="15"/>
    <n v="1"/>
    <s v="PLANTILLA"/>
    <n v="657211.64"/>
    <n v="0"/>
    <n v="657169.92000000004"/>
    <n v="657169.92000000004"/>
    <n v="0"/>
    <n v="657169.92000000004"/>
    <n v="0"/>
    <n v="657169.92000000004"/>
    <n v="0"/>
    <n v="656669.92000000004"/>
    <n v="41.71999999997206"/>
    <n v="0"/>
    <n v="657211.64"/>
    <n v="0"/>
    <n v="0"/>
    <n v="657211.64"/>
    <n v="67352.84"/>
    <n v="724564.47999999998"/>
    <n v="0"/>
    <m/>
    <m/>
    <n v="67394.559999999939"/>
  </r>
  <r>
    <s v="1.6-01-26"/>
    <x v="2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6"/>
    <x v="16"/>
    <n v="0"/>
    <s v="SIN DESCRIPCIÓN PARA DESTINOS 00"/>
    <n v="6193943.2800000003"/>
    <n v="6193947.4000000004"/>
    <n v="0"/>
    <n v="0"/>
    <n v="0"/>
    <n v="0"/>
    <n v="0"/>
    <n v="0"/>
    <n v="0"/>
    <n v="0"/>
    <n v="6193943.2800000003"/>
    <n v="0"/>
    <n v="0"/>
    <n v="0"/>
    <n v="4.12"/>
    <n v="-4.12"/>
    <n v="-6193943.2800000003"/>
    <n v="0"/>
    <n v="0"/>
    <m/>
    <m/>
    <n v="0"/>
  </r>
  <r>
    <s v="1.5-01-26"/>
    <x v="0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0"/>
    <x v="0"/>
    <x v="16"/>
    <x v="16"/>
    <n v="0"/>
    <s v="SIN DESCRIPCIÓN PARA DESTINOS 00"/>
    <n v="23638562.140000001"/>
    <n v="23638558.02"/>
    <n v="0"/>
    <n v="0"/>
    <n v="0"/>
    <n v="0"/>
    <n v="0"/>
    <n v="0"/>
    <n v="0"/>
    <n v="0"/>
    <n v="23638562.140000001"/>
    <n v="0"/>
    <n v="4.12"/>
    <n v="0"/>
    <n v="0"/>
    <n v="4.12"/>
    <n v="-23638562.140000001"/>
    <n v="0"/>
    <n v="0"/>
    <m/>
    <m/>
    <n v="0"/>
  </r>
  <r>
    <s v="2.6-01-26"/>
    <x v="3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7"/>
    <x v="17"/>
    <n v="70"/>
    <s v="OPERATIVOS POLICIA METROPOLITANA"/>
    <n v="23000000"/>
    <n v="0"/>
    <n v="3350290.8"/>
    <n v="3350290.8"/>
    <n v="0"/>
    <n v="3350290.8"/>
    <n v="0"/>
    <n v="3350290.8"/>
    <n v="0"/>
    <n v="3350290.8"/>
    <n v="19649709.199999999"/>
    <n v="23000000"/>
    <n v="0"/>
    <n v="0"/>
    <n v="0"/>
    <n v="23000000"/>
    <m/>
    <n v="23000000"/>
    <n v="0"/>
    <n v="1638836.42"/>
    <m/>
    <n v="18010872.780000001"/>
  </r>
  <r>
    <s v="2.6-01-26"/>
    <x v="3"/>
    <s v="1.3.4"/>
    <x v="0"/>
    <x v="0"/>
    <x v="0"/>
    <x v="0"/>
    <x v="0"/>
    <x v="0"/>
    <s v="05_26"/>
    <x v="0"/>
    <n v="1"/>
    <x v="1"/>
    <n v="13"/>
    <x v="1"/>
    <s v="008_26"/>
    <s v="DIRECCIÓN DE ADMINISTRACIÓN DE PERSONAL"/>
    <x v="0"/>
    <x v="0"/>
    <x v="17"/>
    <x v="17"/>
    <n v="71"/>
    <s v="COMISIONADOS POLICIA METROPOLITANA"/>
    <n v="2688400"/>
    <n v="0"/>
    <n v="371800"/>
    <n v="371800"/>
    <n v="0"/>
    <n v="371800"/>
    <n v="0"/>
    <n v="371800"/>
    <n v="0"/>
    <n v="371800"/>
    <n v="2316600"/>
    <n v="2688400"/>
    <n v="0"/>
    <n v="0"/>
    <n v="0"/>
    <n v="2688400"/>
    <m/>
    <n v="2688400"/>
    <n v="0"/>
    <n v="185900"/>
    <m/>
    <n v="2130700"/>
  </r>
  <r>
    <s v="1.1-00-26"/>
    <x v="1"/>
    <s v="1.3.5"/>
    <x v="0"/>
    <x v="0"/>
    <x v="1"/>
    <x v="1"/>
    <x v="1"/>
    <x v="0"/>
    <s v="03_26"/>
    <x v="1"/>
    <n v="6"/>
    <x v="2"/>
    <n v="4"/>
    <x v="2"/>
    <s v="003_26"/>
    <s v="DESPACHO DE LA SINDICATURA"/>
    <x v="1"/>
    <x v="1"/>
    <x v="18"/>
    <x v="18"/>
    <n v="0"/>
    <s v="SIN DESCRIPCIÓN PARA DESTINOS 00"/>
    <n v="20000"/>
    <n v="20000"/>
    <n v="0"/>
    <n v="0"/>
    <n v="0"/>
    <n v="0"/>
    <n v="0"/>
    <n v="0"/>
    <n v="0"/>
    <n v="0"/>
    <n v="20000"/>
    <n v="0"/>
    <n v="0"/>
    <n v="0"/>
    <n v="0"/>
    <n v="0"/>
    <m/>
    <n v="20000"/>
    <n v="0"/>
    <m/>
    <m/>
    <n v="20000"/>
  </r>
  <r>
    <s v="1.1-00-26"/>
    <x v="1"/>
    <s v="1.3.4"/>
    <x v="0"/>
    <x v="0"/>
    <x v="0"/>
    <x v="1"/>
    <x v="1"/>
    <x v="0"/>
    <s v="02_26"/>
    <x v="2"/>
    <n v="4"/>
    <x v="0"/>
    <n v="2"/>
    <x v="3"/>
    <s v="002_26"/>
    <s v="DIRECCIÓN EJECUTIVA DE LA SECRETARIA GEN"/>
    <x v="1"/>
    <x v="1"/>
    <x v="18"/>
    <x v="18"/>
    <n v="0"/>
    <s v="SIN DESCRIPCIÓN PARA DESTINOS 00"/>
    <n v="10000"/>
    <n v="10000"/>
    <n v="10000"/>
    <n v="10000"/>
    <n v="10000"/>
    <n v="0"/>
    <n v="0"/>
    <n v="0"/>
    <n v="0"/>
    <n v="0"/>
    <n v="0"/>
    <n v="0"/>
    <n v="0"/>
    <n v="0"/>
    <n v="0"/>
    <n v="0"/>
    <m/>
    <n v="10000"/>
    <n v="0"/>
    <m/>
    <m/>
    <n v="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18"/>
    <x v="18"/>
    <n v="0"/>
    <s v="SIN DESCRIPCIÓN PARA DESTINOS 00"/>
    <n v="100000"/>
    <n v="100000"/>
    <n v="9687.2199999999993"/>
    <n v="9687.2199999999993"/>
    <n v="8337.84"/>
    <n v="1349.38"/>
    <n v="0"/>
    <n v="1349.38"/>
    <n v="0"/>
    <n v="1349.38"/>
    <n v="90312.78"/>
    <n v="0"/>
    <n v="0"/>
    <n v="0"/>
    <n v="0"/>
    <n v="0"/>
    <m/>
    <n v="100000"/>
    <n v="0"/>
    <m/>
    <m/>
    <n v="90312.78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18"/>
    <x v="18"/>
    <n v="0"/>
    <s v="SIN DESCRIPCIÓN PARA DESTINOS 00"/>
    <n v="2400000"/>
    <n v="2400000"/>
    <n v="2398871.7400000002"/>
    <n v="0"/>
    <n v="0"/>
    <n v="0"/>
    <n v="0"/>
    <n v="0"/>
    <n v="0"/>
    <n v="0"/>
    <n v="1128.2599999997765"/>
    <n v="0"/>
    <n v="0"/>
    <n v="0"/>
    <n v="0"/>
    <n v="0"/>
    <m/>
    <n v="2400000"/>
    <n v="0"/>
    <m/>
    <m/>
    <n v="1128.2599999997765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1"/>
    <x v="1"/>
    <x v="19"/>
    <x v="19"/>
    <n v="0"/>
    <s v="SIN DESCRIPCIÓN PARA DESTINOS 00"/>
    <n v="30000"/>
    <n v="30000"/>
    <n v="0"/>
    <n v="0"/>
    <n v="0"/>
    <n v="0"/>
    <n v="0"/>
    <n v="0"/>
    <n v="0"/>
    <n v="0"/>
    <n v="30000"/>
    <n v="0"/>
    <n v="0"/>
    <n v="0"/>
    <n v="0"/>
    <n v="0"/>
    <m/>
    <n v="30000"/>
    <n v="0"/>
    <m/>
    <m/>
    <n v="3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19"/>
    <x v="19"/>
    <n v="0"/>
    <s v="SIN DESCRIPCIÓN PARA DESTINOS 00"/>
    <n v="10000"/>
    <n v="10000"/>
    <n v="0"/>
    <n v="0"/>
    <n v="0"/>
    <n v="0"/>
    <n v="0"/>
    <n v="0"/>
    <n v="0"/>
    <n v="0"/>
    <n v="10000"/>
    <n v="0"/>
    <n v="0"/>
    <n v="0"/>
    <n v="0"/>
    <n v="0"/>
    <m/>
    <n v="10000"/>
    <n v="0"/>
    <m/>
    <m/>
    <n v="10000"/>
  </r>
  <r>
    <s v="1.1-00-26"/>
    <x v="1"/>
    <s v="2.3.1"/>
    <x v="2"/>
    <x v="2"/>
    <x v="3"/>
    <x v="1"/>
    <x v="1"/>
    <x v="0"/>
    <s v="07_26"/>
    <x v="5"/>
    <n v="2"/>
    <x v="3"/>
    <n v="24"/>
    <x v="7"/>
    <s v="018_26"/>
    <s v="DIRECCIÓN DE SALUD PÚBLICA"/>
    <x v="1"/>
    <x v="1"/>
    <x v="20"/>
    <x v="20"/>
    <n v="0"/>
    <s v="SIN DESCRIPCIÓN PARA DESTINOS 00"/>
    <n v="400000"/>
    <n v="400000"/>
    <n v="0"/>
    <n v="0"/>
    <n v="0"/>
    <n v="0"/>
    <n v="0"/>
    <n v="0"/>
    <n v="0"/>
    <n v="0"/>
    <n v="400000"/>
    <n v="0"/>
    <n v="0"/>
    <n v="0"/>
    <n v="0"/>
    <n v="0"/>
    <m/>
    <n v="400000"/>
    <n v="0"/>
    <m/>
    <m/>
    <n v="400000"/>
  </r>
  <r>
    <s v="1.1-00-26"/>
    <x v="1"/>
    <s v="2.1.1"/>
    <x v="2"/>
    <x v="3"/>
    <x v="4"/>
    <x v="1"/>
    <x v="1"/>
    <x v="0"/>
    <s v="08_26"/>
    <x v="6"/>
    <n v="3"/>
    <x v="4"/>
    <n v="27"/>
    <x v="8"/>
    <s v="021_26"/>
    <s v="DIRECCIÓN DE ASEO PÚBLICO"/>
    <x v="1"/>
    <x v="1"/>
    <x v="20"/>
    <x v="20"/>
    <n v="0"/>
    <s v="SIN DESCRIPCIÓN PARA DESTINOS 00"/>
    <n v="170000"/>
    <n v="170000"/>
    <n v="0"/>
    <n v="0"/>
    <n v="0"/>
    <n v="0"/>
    <n v="0"/>
    <n v="0"/>
    <n v="0"/>
    <n v="0"/>
    <n v="170000"/>
    <n v="0"/>
    <n v="0"/>
    <n v="0"/>
    <n v="0"/>
    <n v="0"/>
    <m/>
    <n v="170000"/>
    <n v="0"/>
    <m/>
    <m/>
    <n v="17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20"/>
    <x v="20"/>
    <n v="0"/>
    <s v="SIN DESCRIPCIÓN PARA DESTINOS 00"/>
    <n v="2000"/>
    <n v="2000"/>
    <n v="0"/>
    <n v="0"/>
    <n v="0"/>
    <n v="0"/>
    <n v="0"/>
    <n v="0"/>
    <n v="0"/>
    <n v="0"/>
    <n v="2000"/>
    <n v="0"/>
    <n v="0"/>
    <n v="0"/>
    <n v="0"/>
    <n v="0"/>
    <m/>
    <n v="2000"/>
    <n v="0"/>
    <m/>
    <m/>
    <n v="2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20"/>
    <x v="20"/>
    <n v="0"/>
    <s v="SIN DESCRIPCIÓN PARA DESTINOS 00"/>
    <n v="655025"/>
    <n v="650000"/>
    <n v="649877.68999999994"/>
    <n v="0"/>
    <n v="0"/>
    <n v="0"/>
    <n v="0"/>
    <n v="0"/>
    <n v="0"/>
    <n v="0"/>
    <n v="5147.3100000000559"/>
    <n v="0"/>
    <n v="5025"/>
    <n v="0"/>
    <n v="0"/>
    <n v="5025"/>
    <m/>
    <n v="655025"/>
    <n v="0"/>
    <m/>
    <m/>
    <n v="5147.3100000000559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x v="20"/>
    <x v="20"/>
    <n v="0"/>
    <s v="SIN DESCRIPCIÓN PARA DESTINOS 00"/>
    <n v="1000000"/>
    <n v="1000000"/>
    <n v="0"/>
    <n v="0"/>
    <n v="0"/>
    <n v="0"/>
    <n v="0"/>
    <n v="0"/>
    <n v="0"/>
    <n v="0"/>
    <n v="1000000"/>
    <n v="0"/>
    <n v="0"/>
    <n v="0"/>
    <n v="0"/>
    <n v="0"/>
    <m/>
    <n v="1000000"/>
    <n v="0"/>
    <m/>
    <m/>
    <n v="1000000"/>
  </r>
  <r>
    <s v="1.1-00-26"/>
    <x v="1"/>
    <s v="1.3.4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x v="20"/>
    <x v="20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1.3.4"/>
    <x v="0"/>
    <x v="0"/>
    <x v="0"/>
    <x v="1"/>
    <x v="1"/>
    <x v="0"/>
    <s v="09_26"/>
    <x v="7"/>
    <n v="1"/>
    <x v="1"/>
    <n v="42"/>
    <x v="11"/>
    <s v="030_26"/>
    <s v="DIRECCIÓN DE RED DE BASES Y COLMENAS"/>
    <x v="1"/>
    <x v="1"/>
    <x v="21"/>
    <x v="21"/>
    <n v="0"/>
    <s v="SIN DESCRIPCIÓN PARA DESTINOS 00"/>
    <n v="200000"/>
    <n v="200000"/>
    <n v="0"/>
    <n v="0"/>
    <n v="0"/>
    <n v="0"/>
    <n v="0"/>
    <n v="0"/>
    <n v="0"/>
    <n v="0"/>
    <n v="200000"/>
    <n v="0"/>
    <n v="0"/>
    <n v="0"/>
    <n v="0"/>
    <n v="0"/>
    <m/>
    <n v="200000"/>
    <n v="0"/>
    <m/>
    <m/>
    <n v="200000"/>
  </r>
  <r>
    <s v="1.1-00-26"/>
    <x v="1"/>
    <s v="1.7.1"/>
    <x v="0"/>
    <x v="4"/>
    <x v="5"/>
    <x v="1"/>
    <x v="1"/>
    <x v="0"/>
    <s v="07_26"/>
    <x v="5"/>
    <n v="1"/>
    <x v="1"/>
    <n v="21"/>
    <x v="12"/>
    <s v="015_26"/>
    <s v="COMISARIA DE LA POLICIA PREVENTIVA MUNIC"/>
    <x v="1"/>
    <x v="1"/>
    <x v="22"/>
    <x v="22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1.3.4"/>
    <x v="0"/>
    <x v="0"/>
    <x v="0"/>
    <x v="1"/>
    <x v="1"/>
    <x v="0"/>
    <s v="04_26"/>
    <x v="3"/>
    <n v="4"/>
    <x v="0"/>
    <n v="5"/>
    <x v="13"/>
    <s v="004_26"/>
    <s v="DIRECCIÓN DE INGRESOS"/>
    <x v="1"/>
    <x v="1"/>
    <x v="22"/>
    <x v="22"/>
    <n v="0"/>
    <s v="SIN DESCRIPCIÓN PARA DESTINOS 00"/>
    <n v="5954000"/>
    <n v="5954000"/>
    <n v="0"/>
    <n v="0"/>
    <n v="0"/>
    <n v="0"/>
    <n v="0"/>
    <n v="0"/>
    <n v="0"/>
    <n v="0"/>
    <n v="5954000"/>
    <n v="0"/>
    <n v="0"/>
    <n v="0"/>
    <n v="0"/>
    <n v="0"/>
    <m/>
    <n v="5954000"/>
    <n v="0"/>
    <m/>
    <m/>
    <n v="5954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22"/>
    <x v="22"/>
    <n v="0"/>
    <s v="SIN DESCRIPCIÓN PARA DESTINOS 00"/>
    <n v="5263500"/>
    <n v="5273500"/>
    <n v="4425766.5599999996"/>
    <n v="0"/>
    <n v="0"/>
    <n v="0"/>
    <n v="0"/>
    <n v="0"/>
    <n v="0"/>
    <n v="0"/>
    <n v="837733.44000000041"/>
    <n v="0"/>
    <n v="0"/>
    <n v="0"/>
    <n v="10000"/>
    <n v="-10000"/>
    <m/>
    <n v="5263500"/>
    <n v="0"/>
    <m/>
    <m/>
    <n v="837733.44000000041"/>
  </r>
  <r>
    <s v="1.1-00-26"/>
    <x v="1"/>
    <s v="1.3.5"/>
    <x v="0"/>
    <x v="0"/>
    <x v="1"/>
    <x v="1"/>
    <x v="1"/>
    <x v="0"/>
    <s v="03_26"/>
    <x v="1"/>
    <n v="6"/>
    <x v="2"/>
    <n v="4"/>
    <x v="2"/>
    <s v="003_26"/>
    <s v="DESPACHO DE LA SINDICATURA"/>
    <x v="1"/>
    <x v="1"/>
    <x v="23"/>
    <x v="23"/>
    <n v="0"/>
    <s v="SIN DESCRIPCIÓN PARA DESTINOS 00"/>
    <n v="10000"/>
    <n v="10000"/>
    <n v="0"/>
    <n v="0"/>
    <n v="0"/>
    <n v="0"/>
    <n v="0"/>
    <n v="0"/>
    <n v="0"/>
    <n v="0"/>
    <n v="10000"/>
    <n v="0"/>
    <n v="0"/>
    <n v="0"/>
    <n v="0"/>
    <n v="0"/>
    <m/>
    <n v="10000"/>
    <n v="0"/>
    <m/>
    <m/>
    <n v="10000"/>
  </r>
  <r>
    <s v="1.1-00-26"/>
    <x v="1"/>
    <s v="1.7.1"/>
    <x v="0"/>
    <x v="4"/>
    <x v="5"/>
    <x v="1"/>
    <x v="1"/>
    <x v="0"/>
    <s v="07_26"/>
    <x v="5"/>
    <n v="1"/>
    <x v="1"/>
    <n v="21"/>
    <x v="12"/>
    <s v="015_26"/>
    <s v="COMISARIA DE LA POLICIA PREVENTIVA MUNIC"/>
    <x v="1"/>
    <x v="1"/>
    <x v="23"/>
    <x v="23"/>
    <n v="0"/>
    <s v="SIN DESCRIPCIÓN PARA DESTINOS 00"/>
    <n v="1200000"/>
    <n v="0"/>
    <n v="0"/>
    <n v="0"/>
    <n v="0"/>
    <n v="0"/>
    <n v="0"/>
    <n v="0"/>
    <n v="0"/>
    <n v="0"/>
    <n v="1200000"/>
    <n v="1200000"/>
    <n v="0"/>
    <n v="0"/>
    <n v="0"/>
    <n v="1200000"/>
    <m/>
    <n v="1200000"/>
    <n v="0"/>
    <m/>
    <m/>
    <n v="1200000"/>
  </r>
  <r>
    <s v="1.1-00-26"/>
    <x v="1"/>
    <s v="1.7.1"/>
    <x v="0"/>
    <x v="4"/>
    <x v="5"/>
    <x v="1"/>
    <x v="1"/>
    <x v="0"/>
    <s v="07_26"/>
    <x v="5"/>
    <n v="1"/>
    <x v="1"/>
    <n v="22"/>
    <x v="14"/>
    <s v="016_26"/>
    <s v="DESPACHO DE LA COORDINACIÓN GENERAL DE P"/>
    <x v="1"/>
    <x v="1"/>
    <x v="23"/>
    <x v="23"/>
    <n v="0"/>
    <s v="SIN DESCRIPCIÓN PARA DESTINOS 00"/>
    <n v="0"/>
    <n v="1551260"/>
    <n v="0"/>
    <n v="0"/>
    <n v="0"/>
    <n v="0"/>
    <n v="0"/>
    <n v="0"/>
    <n v="0"/>
    <n v="0"/>
    <n v="0"/>
    <n v="0"/>
    <n v="0"/>
    <n v="0"/>
    <n v="1551260"/>
    <n v="-1551260"/>
    <m/>
    <n v="0"/>
    <n v="0"/>
    <m/>
    <m/>
    <n v="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1"/>
    <x v="1"/>
    <x v="23"/>
    <x v="23"/>
    <n v="0"/>
    <s v="SIN DESCRIPCIÓN PARA DESTINOS 00"/>
    <n v="400000"/>
    <n v="0"/>
    <n v="0"/>
    <n v="0"/>
    <n v="0"/>
    <n v="0"/>
    <n v="0"/>
    <n v="0"/>
    <n v="0"/>
    <n v="0"/>
    <n v="400000"/>
    <n v="400000"/>
    <n v="0"/>
    <n v="0"/>
    <n v="0"/>
    <n v="400000"/>
    <m/>
    <n v="400000"/>
    <n v="0"/>
    <m/>
    <m/>
    <n v="40000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1"/>
    <x v="1"/>
    <x v="23"/>
    <x v="23"/>
    <n v="43"/>
    <s v="CAJITITLAN"/>
    <n v="580000"/>
    <n v="580000"/>
    <n v="0"/>
    <n v="0"/>
    <n v="0"/>
    <n v="0"/>
    <n v="0"/>
    <n v="0"/>
    <n v="0"/>
    <n v="0"/>
    <n v="580000"/>
    <n v="0"/>
    <n v="0"/>
    <n v="0"/>
    <n v="0"/>
    <n v="0"/>
    <m/>
    <n v="580000"/>
    <n v="0"/>
    <m/>
    <m/>
    <n v="580000"/>
  </r>
  <r>
    <s v="1.1-00-26"/>
    <x v="1"/>
    <s v="1.3.4"/>
    <x v="0"/>
    <x v="0"/>
    <x v="0"/>
    <x v="1"/>
    <x v="1"/>
    <x v="0"/>
    <s v="02_26"/>
    <x v="2"/>
    <n v="4"/>
    <x v="0"/>
    <n v="2"/>
    <x v="3"/>
    <s v="002_26"/>
    <s v="DIRECCIÓN EJECUTIVA DE LA SECRETARIA GEN"/>
    <x v="1"/>
    <x v="1"/>
    <x v="23"/>
    <x v="23"/>
    <n v="0"/>
    <s v="SIN DESCRIPCIÓN PARA DESTINOS 00"/>
    <n v="10000"/>
    <n v="10000"/>
    <n v="10000"/>
    <n v="10000"/>
    <n v="10000"/>
    <n v="0"/>
    <n v="0"/>
    <n v="0"/>
    <n v="0"/>
    <n v="0"/>
    <n v="0"/>
    <n v="0"/>
    <n v="0"/>
    <n v="0"/>
    <n v="0"/>
    <n v="0"/>
    <m/>
    <n v="10000"/>
    <n v="0"/>
    <m/>
    <m/>
    <n v="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23"/>
    <x v="23"/>
    <n v="0"/>
    <s v="SIN DESCRIPCIÓN PARA DESTINOS 00"/>
    <n v="25000"/>
    <n v="25000"/>
    <n v="908"/>
    <n v="908"/>
    <n v="0"/>
    <n v="908"/>
    <n v="0"/>
    <n v="908"/>
    <n v="0"/>
    <n v="908"/>
    <n v="24092"/>
    <n v="0"/>
    <n v="0"/>
    <n v="0"/>
    <n v="0"/>
    <n v="0"/>
    <m/>
    <n v="25000"/>
    <n v="0"/>
    <m/>
    <m/>
    <n v="24092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23"/>
    <x v="23"/>
    <n v="0"/>
    <s v="SIN DESCRIPCIÓN PARA DESTINOS 00"/>
    <n v="500000"/>
    <n v="500000"/>
    <n v="452400"/>
    <n v="452400"/>
    <n v="452400"/>
    <n v="0"/>
    <n v="0"/>
    <n v="0"/>
    <n v="0"/>
    <n v="0"/>
    <n v="47600"/>
    <n v="0"/>
    <n v="0"/>
    <n v="0"/>
    <n v="0"/>
    <n v="0"/>
    <m/>
    <n v="500000"/>
    <n v="0"/>
    <m/>
    <m/>
    <n v="47600"/>
  </r>
  <r>
    <s v="1.1-00-26"/>
    <x v="1"/>
    <s v="1.3.4"/>
    <x v="0"/>
    <x v="0"/>
    <x v="0"/>
    <x v="1"/>
    <x v="1"/>
    <x v="0"/>
    <s v="06_26"/>
    <x v="9"/>
    <n v="4"/>
    <x v="0"/>
    <n v="14"/>
    <x v="17"/>
    <s v="009_26"/>
    <s v="DIRECCIÓN DE RELACIONES PÚBLICAS"/>
    <x v="1"/>
    <x v="1"/>
    <x v="23"/>
    <x v="23"/>
    <n v="0"/>
    <s v="SIN DESCRIPCIÓN PARA DESTINOS 00"/>
    <n v="150000"/>
    <n v="150000"/>
    <n v="20000"/>
    <n v="20000"/>
    <n v="20000"/>
    <n v="0"/>
    <n v="0"/>
    <n v="0"/>
    <n v="0"/>
    <n v="0"/>
    <n v="130000"/>
    <n v="0"/>
    <n v="0"/>
    <n v="0"/>
    <n v="0"/>
    <n v="0"/>
    <m/>
    <n v="150000"/>
    <n v="0"/>
    <m/>
    <m/>
    <n v="130000"/>
  </r>
  <r>
    <s v="1.1-00-26"/>
    <x v="1"/>
    <s v="2.1.5"/>
    <x v="2"/>
    <x v="3"/>
    <x v="8"/>
    <x v="3"/>
    <x v="3"/>
    <x v="0"/>
    <s v="08_26"/>
    <x v="6"/>
    <n v="6"/>
    <x v="2"/>
    <n v="30"/>
    <x v="18"/>
    <s v="024_26"/>
    <s v="UNIDAD DE ACOPIO Y SALUD ANIMAL TLAJOMUL"/>
    <x v="1"/>
    <x v="1"/>
    <x v="24"/>
    <x v="24"/>
    <n v="0"/>
    <s v="SIN DESCRIPCIÓN PARA DESTINOS 00"/>
    <n v="800000"/>
    <n v="800000"/>
    <n v="110230.8"/>
    <n v="110230.8"/>
    <n v="110230.8"/>
    <n v="0"/>
    <n v="0"/>
    <n v="0"/>
    <n v="0"/>
    <n v="0"/>
    <n v="689769.2"/>
    <n v="0"/>
    <n v="0"/>
    <n v="0"/>
    <n v="0"/>
    <n v="0"/>
    <m/>
    <n v="800000"/>
    <n v="0"/>
    <m/>
    <m/>
    <n v="689769.2"/>
  </r>
  <r>
    <s v="1.1-00-26"/>
    <x v="1"/>
    <s v="3.7.1"/>
    <x v="1"/>
    <x v="5"/>
    <x v="7"/>
    <x v="1"/>
    <x v="1"/>
    <x v="0"/>
    <s v="11_26"/>
    <x v="8"/>
    <n v="5"/>
    <x v="5"/>
    <n v="62"/>
    <x v="19"/>
    <s v="037_26"/>
    <s v="DIRECCIÓN DE TURISMO Y PROMOCIÓN A LAS T"/>
    <x v="1"/>
    <x v="1"/>
    <x v="24"/>
    <x v="24"/>
    <n v="0"/>
    <s v="SIN DESCRIPCIÓN PARA DESTINOS 00"/>
    <n v="150000"/>
    <n v="150000"/>
    <n v="0"/>
    <n v="0"/>
    <n v="0"/>
    <n v="0"/>
    <n v="0"/>
    <n v="0"/>
    <n v="0"/>
    <n v="0"/>
    <n v="150000"/>
    <n v="0"/>
    <n v="0"/>
    <n v="0"/>
    <n v="0"/>
    <n v="0"/>
    <m/>
    <n v="150000"/>
    <n v="0"/>
    <m/>
    <m/>
    <n v="150000"/>
  </r>
  <r>
    <s v="1.1-00-26"/>
    <x v="1"/>
    <s v="1.3.4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x v="24"/>
    <x v="24"/>
    <n v="0"/>
    <s v="SIN DESCRIPCIÓN PARA DESTINOS 00"/>
    <n v="40000"/>
    <n v="40000"/>
    <n v="0"/>
    <n v="0"/>
    <n v="0"/>
    <n v="0"/>
    <n v="0"/>
    <n v="0"/>
    <n v="0"/>
    <n v="0"/>
    <n v="40000"/>
    <n v="0"/>
    <n v="0"/>
    <n v="0"/>
    <n v="0"/>
    <n v="0"/>
    <m/>
    <n v="40000"/>
    <n v="0"/>
    <m/>
    <m/>
    <n v="4000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1"/>
    <x v="1"/>
    <x v="25"/>
    <x v="25"/>
    <n v="0"/>
    <s v="SIN DESCRIPCIÓN PARA DESTINOS 00"/>
    <n v="5000"/>
    <n v="5000"/>
    <n v="0"/>
    <n v="0"/>
    <n v="0"/>
    <n v="0"/>
    <n v="0"/>
    <n v="0"/>
    <n v="0"/>
    <n v="0"/>
    <n v="5000"/>
    <n v="0"/>
    <n v="0"/>
    <n v="0"/>
    <n v="0"/>
    <n v="0"/>
    <m/>
    <n v="5000"/>
    <n v="0"/>
    <m/>
    <m/>
    <n v="5000"/>
  </r>
  <r>
    <s v="1.1-00-26"/>
    <x v="1"/>
    <s v="3.2.1"/>
    <x v="1"/>
    <x v="6"/>
    <x v="9"/>
    <x v="1"/>
    <x v="1"/>
    <x v="0"/>
    <s v="11_26"/>
    <x v="8"/>
    <n v="5"/>
    <x v="5"/>
    <n v="54"/>
    <x v="20"/>
    <s v="035_26"/>
    <s v="DIRECCIÓN DE DESARROLLO RURAL"/>
    <x v="1"/>
    <x v="1"/>
    <x v="26"/>
    <x v="26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3.2.1"/>
    <x v="1"/>
    <x v="6"/>
    <x v="9"/>
    <x v="1"/>
    <x v="1"/>
    <x v="0"/>
    <s v="11_26"/>
    <x v="8"/>
    <n v="5"/>
    <x v="5"/>
    <n v="55"/>
    <x v="21"/>
    <s v="035_26"/>
    <s v="DIRECCIÓN DE DESARROLLO RURAL"/>
    <x v="1"/>
    <x v="1"/>
    <x v="27"/>
    <x v="27"/>
    <n v="0"/>
    <s v="SIN DESCRIPCIÓN PARA DESTINOS 00"/>
    <n v="920000"/>
    <n v="920000"/>
    <n v="0"/>
    <n v="0"/>
    <n v="0"/>
    <n v="0"/>
    <n v="0"/>
    <n v="0"/>
    <n v="0"/>
    <n v="0"/>
    <n v="920000"/>
    <n v="0"/>
    <n v="0"/>
    <n v="0"/>
    <n v="0"/>
    <n v="0"/>
    <m/>
    <n v="920000"/>
    <n v="0"/>
    <m/>
    <m/>
    <n v="92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28"/>
    <x v="28"/>
    <n v="0"/>
    <s v="SIN DESCRIPCIÓN PARA DESTINOS 00"/>
    <n v="20000"/>
    <n v="20000"/>
    <n v="0"/>
    <n v="0"/>
    <n v="0"/>
    <n v="0"/>
    <n v="0"/>
    <n v="0"/>
    <n v="0"/>
    <n v="0"/>
    <n v="20000"/>
    <n v="0"/>
    <n v="0"/>
    <n v="0"/>
    <n v="0"/>
    <n v="0"/>
    <m/>
    <n v="20000"/>
    <n v="0"/>
    <m/>
    <m/>
    <n v="20000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x v="28"/>
    <x v="28"/>
    <n v="0"/>
    <s v="SIN DESCRIPCIÓN PARA DESTINOS 00"/>
    <n v="1000000"/>
    <n v="1000000"/>
    <n v="0"/>
    <n v="0"/>
    <n v="0"/>
    <n v="0"/>
    <n v="0"/>
    <n v="0"/>
    <n v="0"/>
    <n v="0"/>
    <n v="1000000"/>
    <n v="0"/>
    <n v="0"/>
    <n v="0"/>
    <n v="0"/>
    <n v="0"/>
    <m/>
    <n v="1000000"/>
    <n v="0"/>
    <m/>
    <m/>
    <n v="1000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1"/>
    <x v="1"/>
    <x v="28"/>
    <x v="28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29"/>
    <x v="29"/>
    <n v="0"/>
    <s v="SIN DESCRIPCIÓN PARA DESTINOS 00"/>
    <n v="80000"/>
    <n v="80000"/>
    <n v="0"/>
    <n v="0"/>
    <n v="0"/>
    <n v="0"/>
    <n v="0"/>
    <n v="0"/>
    <n v="0"/>
    <n v="0"/>
    <n v="80000"/>
    <n v="0"/>
    <n v="0"/>
    <n v="0"/>
    <n v="0"/>
    <n v="0"/>
    <m/>
    <n v="80000"/>
    <n v="0"/>
    <m/>
    <m/>
    <n v="80000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x v="29"/>
    <x v="29"/>
    <n v="0"/>
    <s v="SIN DESCRIPCIÓN PARA DESTINOS 00"/>
    <n v="5000000"/>
    <n v="5000000"/>
    <n v="1200016.47"/>
    <n v="0"/>
    <n v="0"/>
    <n v="0"/>
    <n v="0"/>
    <n v="0"/>
    <n v="0"/>
    <n v="0"/>
    <n v="3799983.5300000003"/>
    <n v="0"/>
    <n v="0"/>
    <n v="0"/>
    <n v="0"/>
    <n v="0"/>
    <m/>
    <n v="5000000"/>
    <n v="0"/>
    <m/>
    <m/>
    <n v="3799983.5300000003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1"/>
    <x v="1"/>
    <x v="29"/>
    <x v="29"/>
    <n v="0"/>
    <s v="SIN DESCRIPCIÓN PARA DESTINOS 00"/>
    <n v="900000"/>
    <n v="900000"/>
    <n v="0"/>
    <n v="0"/>
    <n v="0"/>
    <n v="0"/>
    <n v="0"/>
    <n v="0"/>
    <n v="0"/>
    <n v="0"/>
    <n v="900000"/>
    <n v="0"/>
    <n v="0"/>
    <n v="0"/>
    <n v="0"/>
    <n v="0"/>
    <m/>
    <n v="900000"/>
    <n v="0"/>
    <m/>
    <m/>
    <n v="90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30"/>
    <x v="30"/>
    <n v="0"/>
    <s v="SIN DESCRIPCIÓN PARA DESTINOS 00"/>
    <n v="4000"/>
    <n v="4000"/>
    <n v="0"/>
    <n v="0"/>
    <n v="0"/>
    <n v="0"/>
    <n v="0"/>
    <n v="0"/>
    <n v="0"/>
    <n v="0"/>
    <n v="4000"/>
    <n v="0"/>
    <n v="0"/>
    <n v="0"/>
    <n v="0"/>
    <n v="0"/>
    <m/>
    <n v="4000"/>
    <n v="0"/>
    <m/>
    <m/>
    <n v="4000"/>
  </r>
  <r>
    <s v="1.1-00-26"/>
    <x v="1"/>
    <s v="2.2.7"/>
    <x v="2"/>
    <x v="7"/>
    <x v="11"/>
    <x v="1"/>
    <x v="1"/>
    <x v="0"/>
    <s v="11_26"/>
    <x v="8"/>
    <n v="5"/>
    <x v="5"/>
    <n v="49"/>
    <x v="23"/>
    <s v="034_26"/>
    <s v="DESPACHO DE LA COORDINACIÓN GENERAL DE D"/>
    <x v="1"/>
    <x v="1"/>
    <x v="30"/>
    <x v="30"/>
    <n v="0"/>
    <s v="SIN DESCRIPCIÓN PARA DESTINOS 00"/>
    <n v="80000"/>
    <n v="80000"/>
    <n v="0"/>
    <n v="0"/>
    <n v="0"/>
    <n v="0"/>
    <n v="0"/>
    <n v="0"/>
    <n v="0"/>
    <n v="0"/>
    <n v="80000"/>
    <n v="0"/>
    <n v="0"/>
    <n v="0"/>
    <n v="0"/>
    <n v="0"/>
    <m/>
    <n v="80000"/>
    <n v="0"/>
    <m/>
    <m/>
    <n v="8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31"/>
    <x v="31"/>
    <n v="0"/>
    <s v="SIN DESCRIPCIÓN PARA DESTINOS 00"/>
    <n v="25000"/>
    <n v="25000"/>
    <n v="0"/>
    <n v="0"/>
    <n v="0"/>
    <n v="0"/>
    <n v="0"/>
    <n v="0"/>
    <n v="0"/>
    <n v="0"/>
    <n v="25000"/>
    <n v="0"/>
    <n v="0"/>
    <n v="0"/>
    <n v="0"/>
    <n v="0"/>
    <m/>
    <n v="25000"/>
    <n v="0"/>
    <m/>
    <m/>
    <n v="25000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1"/>
    <x v="1"/>
    <x v="32"/>
    <x v="32"/>
    <n v="0"/>
    <s v="SIN DESCRIPCIÓN PARA DESTINOS 00"/>
    <n v="100000"/>
    <n v="100000"/>
    <n v="0"/>
    <n v="0"/>
    <n v="0"/>
    <n v="0"/>
    <n v="0"/>
    <n v="0"/>
    <n v="0"/>
    <n v="0"/>
    <n v="100000"/>
    <n v="0"/>
    <n v="0"/>
    <n v="0"/>
    <n v="0"/>
    <n v="0"/>
    <m/>
    <n v="100000"/>
    <n v="0"/>
    <m/>
    <m/>
    <n v="10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32"/>
    <x v="32"/>
    <n v="0"/>
    <s v="SIN DESCRIPCIÓN PARA DESTINOS 00"/>
    <n v="500"/>
    <n v="500"/>
    <n v="259"/>
    <n v="259"/>
    <n v="0"/>
    <n v="259"/>
    <n v="0"/>
    <n v="259"/>
    <n v="0"/>
    <n v="259"/>
    <n v="241"/>
    <n v="0"/>
    <n v="0"/>
    <n v="0"/>
    <n v="0"/>
    <n v="0"/>
    <m/>
    <n v="500"/>
    <n v="0"/>
    <m/>
    <m/>
    <n v="241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32"/>
    <x v="32"/>
    <n v="0"/>
    <s v="SIN DESCRIPCIÓN PARA DESTINOS 00"/>
    <n v="3000"/>
    <n v="3000"/>
    <n v="0"/>
    <n v="0"/>
    <n v="0"/>
    <n v="0"/>
    <n v="0"/>
    <n v="0"/>
    <n v="0"/>
    <n v="0"/>
    <n v="3000"/>
    <n v="0"/>
    <n v="0"/>
    <n v="0"/>
    <n v="0"/>
    <n v="0"/>
    <m/>
    <n v="3000"/>
    <n v="0"/>
    <m/>
    <m/>
    <n v="3000"/>
  </r>
  <r>
    <s v="1.1-00-26"/>
    <x v="1"/>
    <s v="1.3.4"/>
    <x v="0"/>
    <x v="0"/>
    <x v="0"/>
    <x v="1"/>
    <x v="1"/>
    <x v="0"/>
    <s v="06_26"/>
    <x v="9"/>
    <n v="4"/>
    <x v="0"/>
    <n v="14"/>
    <x v="17"/>
    <s v="009_26"/>
    <s v="DIRECCIÓN DE RELACIONES PÚBLICAS"/>
    <x v="1"/>
    <x v="1"/>
    <x v="32"/>
    <x v="32"/>
    <n v="0"/>
    <s v="SIN DESCRIPCIÓN PARA DESTINOS 00"/>
    <n v="5000"/>
    <n v="5000"/>
    <n v="0"/>
    <n v="0"/>
    <n v="0"/>
    <n v="0"/>
    <n v="0"/>
    <n v="0"/>
    <n v="0"/>
    <n v="0"/>
    <n v="5000"/>
    <n v="0"/>
    <n v="0"/>
    <n v="0"/>
    <n v="0"/>
    <n v="0"/>
    <m/>
    <n v="5000"/>
    <n v="0"/>
    <m/>
    <m/>
    <n v="5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1"/>
    <x v="1"/>
    <x v="32"/>
    <x v="32"/>
    <n v="0"/>
    <s v="SIN DESCRIPCIÓN PARA DESTINOS 00"/>
    <n v="1000000"/>
    <n v="1000000"/>
    <n v="0"/>
    <n v="0"/>
    <n v="0"/>
    <n v="0"/>
    <n v="0"/>
    <n v="0"/>
    <n v="0"/>
    <n v="0"/>
    <n v="1000000"/>
    <n v="0"/>
    <n v="0"/>
    <n v="0"/>
    <n v="0"/>
    <n v="0"/>
    <m/>
    <n v="1000000"/>
    <n v="0"/>
    <m/>
    <m/>
    <n v="1000000"/>
  </r>
  <r>
    <s v="1.1-00-26"/>
    <x v="1"/>
    <s v="2.2.4"/>
    <x v="2"/>
    <x v="7"/>
    <x v="12"/>
    <x v="1"/>
    <x v="1"/>
    <x v="0"/>
    <s v="08_26"/>
    <x v="6"/>
    <n v="3"/>
    <x v="4"/>
    <n v="26"/>
    <x v="24"/>
    <s v="020_26"/>
    <s v="DIRECCIÓN DE ALUMBRADO PÚBLICO"/>
    <x v="1"/>
    <x v="1"/>
    <x v="32"/>
    <x v="32"/>
    <n v="0"/>
    <s v="SIN DESCRIPCIÓN PARA DESTINOS 00"/>
    <n v="10000000"/>
    <n v="10000000"/>
    <n v="0"/>
    <n v="0"/>
    <n v="0"/>
    <n v="0"/>
    <n v="0"/>
    <n v="0"/>
    <n v="0"/>
    <n v="0"/>
    <n v="10000000"/>
    <n v="0"/>
    <n v="0"/>
    <n v="0"/>
    <n v="0"/>
    <n v="0"/>
    <m/>
    <n v="10000000"/>
    <n v="0"/>
    <m/>
    <m/>
    <n v="10000000"/>
  </r>
  <r>
    <s v="1.1-00-26"/>
    <x v="1"/>
    <s v="2.2.4"/>
    <x v="2"/>
    <x v="7"/>
    <x v="12"/>
    <x v="1"/>
    <x v="1"/>
    <x v="0"/>
    <s v="08_26"/>
    <x v="6"/>
    <n v="3"/>
    <x v="4"/>
    <n v="26"/>
    <x v="24"/>
    <s v="020_26"/>
    <s v="DIRECCIÓN DE ALUMBRADO PÚBLICO"/>
    <x v="1"/>
    <x v="1"/>
    <x v="32"/>
    <x v="32"/>
    <n v="24"/>
    <s v="RENOVACIÓN DE LUMINARIAS LED"/>
    <n v="20180000"/>
    <n v="20179998.719999999"/>
    <n v="20170196"/>
    <n v="20170196"/>
    <n v="0"/>
    <n v="20170196"/>
    <n v="20170196"/>
    <n v="0"/>
    <n v="0"/>
    <n v="0"/>
    <n v="9804"/>
    <n v="0"/>
    <n v="1.28"/>
    <n v="0"/>
    <n v="0"/>
    <n v="1.28"/>
    <m/>
    <n v="20180000"/>
    <n v="0"/>
    <m/>
    <m/>
    <n v="9804"/>
  </r>
  <r>
    <s v="1.1-00-26"/>
    <x v="1"/>
    <s v="2.2.4"/>
    <x v="2"/>
    <x v="7"/>
    <x v="12"/>
    <x v="1"/>
    <x v="1"/>
    <x v="0"/>
    <s v="08_26"/>
    <x v="6"/>
    <n v="3"/>
    <x v="4"/>
    <n v="26"/>
    <x v="24"/>
    <s v="020_26"/>
    <s v="DIRECCIÓN DE ALUMBRADO PÚBLICO"/>
    <x v="1"/>
    <x v="1"/>
    <x v="32"/>
    <x v="32"/>
    <n v="25"/>
    <s v="POSTES PARA ALUMBRADO"/>
    <n v="1000000"/>
    <n v="1000001.28"/>
    <n v="0"/>
    <n v="0"/>
    <n v="0"/>
    <n v="0"/>
    <n v="0"/>
    <n v="0"/>
    <n v="0"/>
    <n v="0"/>
    <n v="1000000"/>
    <n v="0"/>
    <n v="0"/>
    <n v="0"/>
    <n v="1.28"/>
    <n v="-1.28"/>
    <m/>
    <n v="1000000"/>
    <n v="0"/>
    <m/>
    <m/>
    <n v="100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33"/>
    <x v="33"/>
    <n v="0"/>
    <s v="SIN DESCRIPCIÓN PARA DESTINOS 00"/>
    <n v="11000"/>
    <n v="11000"/>
    <n v="0"/>
    <n v="0"/>
    <n v="0"/>
    <n v="0"/>
    <n v="0"/>
    <n v="0"/>
    <n v="0"/>
    <n v="0"/>
    <n v="11000"/>
    <n v="0"/>
    <n v="0"/>
    <n v="0"/>
    <n v="0"/>
    <n v="0"/>
    <m/>
    <n v="11000"/>
    <n v="0"/>
    <m/>
    <m/>
    <n v="11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33"/>
    <x v="33"/>
    <n v="0"/>
    <s v="SIN DESCRIPCIÓN PARA DESTINOS 00"/>
    <n v="150000"/>
    <n v="150000"/>
    <n v="0"/>
    <n v="0"/>
    <n v="0"/>
    <n v="0"/>
    <n v="0"/>
    <n v="0"/>
    <n v="0"/>
    <n v="0"/>
    <n v="150000"/>
    <n v="0"/>
    <n v="0"/>
    <n v="0"/>
    <n v="0"/>
    <n v="0"/>
    <m/>
    <n v="150000"/>
    <n v="0"/>
    <m/>
    <m/>
    <n v="150000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x v="33"/>
    <x v="33"/>
    <n v="0"/>
    <s v="SIN DESCRIPCIÓN PARA DESTINOS 00"/>
    <n v="800000"/>
    <n v="800000"/>
    <n v="186226.4"/>
    <n v="186226.4"/>
    <n v="186226.4"/>
    <n v="0"/>
    <n v="0"/>
    <n v="0"/>
    <n v="0"/>
    <n v="0"/>
    <n v="613773.6"/>
    <n v="0"/>
    <n v="0"/>
    <n v="0"/>
    <n v="0"/>
    <n v="0"/>
    <m/>
    <n v="800000"/>
    <n v="0"/>
    <m/>
    <m/>
    <n v="613773.6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1"/>
    <x v="1"/>
    <x v="33"/>
    <x v="33"/>
    <n v="0"/>
    <s v="SIN DESCRIPCIÓN PARA DESTINOS 00"/>
    <n v="2500000"/>
    <n v="2500000"/>
    <n v="0"/>
    <n v="0"/>
    <n v="0"/>
    <n v="0"/>
    <n v="0"/>
    <n v="0"/>
    <n v="0"/>
    <n v="0"/>
    <n v="2500000"/>
    <n v="0"/>
    <n v="0"/>
    <n v="0"/>
    <n v="0"/>
    <n v="0"/>
    <m/>
    <n v="2500000"/>
    <n v="0"/>
    <m/>
    <m/>
    <n v="250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34"/>
    <x v="34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x v="34"/>
    <x v="34"/>
    <n v="0"/>
    <s v="SIN DESCRIPCIÓN PARA DESTINOS 00"/>
    <n v="6500000"/>
    <n v="6500000"/>
    <n v="60465"/>
    <n v="60465"/>
    <n v="60465"/>
    <n v="0"/>
    <n v="0"/>
    <n v="0"/>
    <n v="0"/>
    <n v="0"/>
    <n v="6439535"/>
    <n v="0"/>
    <n v="0"/>
    <n v="0"/>
    <n v="0"/>
    <n v="0"/>
    <m/>
    <n v="6500000"/>
    <n v="0"/>
    <m/>
    <m/>
    <n v="6439535"/>
  </r>
  <r>
    <s v="1.1-00-26"/>
    <x v="1"/>
    <s v="1.3.4"/>
    <x v="0"/>
    <x v="0"/>
    <x v="0"/>
    <x v="1"/>
    <x v="1"/>
    <x v="0"/>
    <s v="09_26"/>
    <x v="7"/>
    <n v="2"/>
    <x v="3"/>
    <n v="36"/>
    <x v="25"/>
    <s v="028_26"/>
    <s v="DIRECCIÓN DE EDUCACIÓN"/>
    <x v="1"/>
    <x v="1"/>
    <x v="34"/>
    <x v="34"/>
    <n v="0"/>
    <s v="SIN DESCRIPCIÓN PARA DESTINOS 00"/>
    <n v="150000"/>
    <n v="150000"/>
    <n v="0"/>
    <n v="0"/>
    <n v="0"/>
    <n v="0"/>
    <n v="0"/>
    <n v="0"/>
    <n v="0"/>
    <n v="0"/>
    <n v="150000"/>
    <n v="0"/>
    <n v="0"/>
    <n v="0"/>
    <n v="0"/>
    <n v="0"/>
    <m/>
    <n v="150000"/>
    <n v="0"/>
    <m/>
    <m/>
    <n v="150000"/>
  </r>
  <r>
    <s v="1.1-00-26"/>
    <x v="1"/>
    <s v="1.3.4"/>
    <x v="0"/>
    <x v="0"/>
    <x v="0"/>
    <x v="4"/>
    <x v="4"/>
    <x v="0"/>
    <s v="09_26"/>
    <x v="7"/>
    <n v="2"/>
    <x v="3"/>
    <n v="37"/>
    <x v="26"/>
    <s v="029_26"/>
    <s v="DIRECCIÓN DE POLÍTICA SOCIAL"/>
    <x v="1"/>
    <x v="1"/>
    <x v="34"/>
    <x v="34"/>
    <n v="0"/>
    <s v="SIN DESCRIPCIÓN PARA DESTINOS 00"/>
    <n v="1175000"/>
    <n v="1175000"/>
    <n v="0"/>
    <n v="0"/>
    <n v="0"/>
    <n v="0"/>
    <n v="0"/>
    <n v="0"/>
    <n v="0"/>
    <n v="0"/>
    <n v="1175000"/>
    <n v="0"/>
    <n v="0"/>
    <n v="0"/>
    <n v="0"/>
    <n v="0"/>
    <m/>
    <n v="1175000"/>
    <n v="0"/>
    <m/>
    <m/>
    <n v="1175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1"/>
    <x v="1"/>
    <x v="35"/>
    <x v="35"/>
    <n v="0"/>
    <s v="SIN DESCRIPCIÓN PARA DESTINOS 00"/>
    <n v="2000000"/>
    <n v="2000000"/>
    <n v="0"/>
    <n v="0"/>
    <n v="0"/>
    <n v="0"/>
    <n v="0"/>
    <n v="0"/>
    <n v="0"/>
    <n v="0"/>
    <n v="2000000"/>
    <n v="0"/>
    <n v="0"/>
    <n v="0"/>
    <n v="0"/>
    <n v="0"/>
    <m/>
    <n v="2000000"/>
    <n v="0"/>
    <m/>
    <m/>
    <n v="2000000"/>
  </r>
  <r>
    <s v="1.1-00-26"/>
    <x v="1"/>
    <s v="2.3.1"/>
    <x v="2"/>
    <x v="2"/>
    <x v="3"/>
    <x v="1"/>
    <x v="1"/>
    <x v="0"/>
    <s v="07_26"/>
    <x v="5"/>
    <n v="2"/>
    <x v="3"/>
    <n v="24"/>
    <x v="7"/>
    <s v="018_26"/>
    <s v="DIRECCIÓN DE SALUD PÚBLICA"/>
    <x v="1"/>
    <x v="1"/>
    <x v="36"/>
    <x v="36"/>
    <n v="0"/>
    <s v="SIN DESCRIPCIÓN PARA DESTINOS 00"/>
    <n v="900000"/>
    <n v="900000"/>
    <n v="0"/>
    <n v="0"/>
    <n v="0"/>
    <n v="0"/>
    <n v="0"/>
    <n v="0"/>
    <n v="0"/>
    <n v="0"/>
    <n v="900000"/>
    <n v="0"/>
    <n v="0"/>
    <n v="0"/>
    <n v="0"/>
    <n v="0"/>
    <m/>
    <n v="900000"/>
    <n v="0"/>
    <m/>
    <m/>
    <n v="900000"/>
  </r>
  <r>
    <s v="1.1-00-26"/>
    <x v="1"/>
    <s v="1.3.4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x v="36"/>
    <x v="36"/>
    <n v="0"/>
    <s v="SIN DESCRIPCIÓN PARA DESTINOS 00"/>
    <n v="40000"/>
    <n v="40000"/>
    <n v="0"/>
    <n v="0"/>
    <n v="0"/>
    <n v="0"/>
    <n v="0"/>
    <n v="0"/>
    <n v="0"/>
    <n v="0"/>
    <n v="40000"/>
    <n v="0"/>
    <n v="0"/>
    <n v="0"/>
    <n v="0"/>
    <n v="0"/>
    <m/>
    <n v="40000"/>
    <n v="0"/>
    <m/>
    <m/>
    <n v="40000"/>
  </r>
  <r>
    <s v="1.1-00-26"/>
    <x v="1"/>
    <s v="1.3.4"/>
    <x v="0"/>
    <x v="0"/>
    <x v="0"/>
    <x v="1"/>
    <x v="1"/>
    <x v="0"/>
    <s v="09_26"/>
    <x v="7"/>
    <n v="2"/>
    <x v="3"/>
    <n v="36"/>
    <x v="25"/>
    <s v="028_26"/>
    <s v="DIRECCIÓN DE EDUCACIÓN"/>
    <x v="1"/>
    <x v="1"/>
    <x v="36"/>
    <x v="36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2.1.5"/>
    <x v="2"/>
    <x v="3"/>
    <x v="8"/>
    <x v="3"/>
    <x v="3"/>
    <x v="0"/>
    <s v="08_26"/>
    <x v="6"/>
    <n v="6"/>
    <x v="2"/>
    <n v="30"/>
    <x v="18"/>
    <s v="024_26"/>
    <s v="UNIDAD DE ACOPIO Y SALUD ANIMAL TLAJOMUL"/>
    <x v="1"/>
    <x v="1"/>
    <x v="37"/>
    <x v="37"/>
    <n v="0"/>
    <s v="SIN DESCRIPCIÓN PARA DESTINOS 00"/>
    <n v="1000000"/>
    <n v="1000000"/>
    <n v="109694.52"/>
    <n v="109694.52"/>
    <n v="109694.52"/>
    <n v="0"/>
    <n v="0"/>
    <n v="0"/>
    <n v="0"/>
    <n v="0"/>
    <n v="890305.48"/>
    <n v="0"/>
    <n v="0"/>
    <n v="0"/>
    <n v="0"/>
    <n v="0"/>
    <m/>
    <n v="1000000"/>
    <n v="0"/>
    <m/>
    <m/>
    <n v="890305.48"/>
  </r>
  <r>
    <s v="1.1-00-26"/>
    <x v="1"/>
    <s v="2.3.1"/>
    <x v="2"/>
    <x v="2"/>
    <x v="3"/>
    <x v="1"/>
    <x v="1"/>
    <x v="0"/>
    <s v="07_26"/>
    <x v="5"/>
    <n v="2"/>
    <x v="3"/>
    <n v="24"/>
    <x v="7"/>
    <s v="018_26"/>
    <s v="DIRECCIÓN DE SALUD PÚBLICA"/>
    <x v="1"/>
    <x v="1"/>
    <x v="37"/>
    <x v="37"/>
    <n v="0"/>
    <s v="SIN DESCRIPCIÓN PARA DESTINOS 00"/>
    <n v="5000000"/>
    <n v="5000000"/>
    <n v="795199.09"/>
    <n v="795199.09"/>
    <n v="721749.66999999993"/>
    <n v="73449.42"/>
    <n v="73449.42"/>
    <n v="0"/>
    <n v="0"/>
    <n v="0"/>
    <n v="4204800.91"/>
    <n v="0"/>
    <n v="0"/>
    <n v="0"/>
    <n v="0"/>
    <n v="0"/>
    <m/>
    <n v="5000000"/>
    <n v="0"/>
    <m/>
    <m/>
    <n v="4204800.91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1"/>
    <x v="1"/>
    <x v="37"/>
    <x v="37"/>
    <n v="0"/>
    <s v="SIN DESCRIPCIÓN PARA DESTINOS 00"/>
    <n v="40000"/>
    <n v="40000"/>
    <n v="0"/>
    <n v="0"/>
    <n v="0"/>
    <n v="0"/>
    <n v="0"/>
    <n v="0"/>
    <n v="0"/>
    <n v="0"/>
    <n v="40000"/>
    <n v="0"/>
    <n v="0"/>
    <n v="0"/>
    <n v="0"/>
    <n v="0"/>
    <m/>
    <n v="40000"/>
    <n v="0"/>
    <m/>
    <m/>
    <n v="40000"/>
  </r>
  <r>
    <s v="1.1-00-26"/>
    <x v="1"/>
    <s v="2.1.5"/>
    <x v="2"/>
    <x v="3"/>
    <x v="8"/>
    <x v="3"/>
    <x v="3"/>
    <x v="0"/>
    <s v="08_26"/>
    <x v="6"/>
    <n v="6"/>
    <x v="2"/>
    <n v="30"/>
    <x v="18"/>
    <s v="024_26"/>
    <s v="UNIDAD DE ACOPIO Y SALUD ANIMAL TLAJOMUL"/>
    <x v="1"/>
    <x v="1"/>
    <x v="38"/>
    <x v="38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2.3.1"/>
    <x v="2"/>
    <x v="2"/>
    <x v="3"/>
    <x v="1"/>
    <x v="1"/>
    <x v="0"/>
    <s v="07_26"/>
    <x v="5"/>
    <n v="2"/>
    <x v="3"/>
    <n v="24"/>
    <x v="7"/>
    <s v="018_26"/>
    <s v="DIRECCIÓN DE SALUD PÚBLICA"/>
    <x v="1"/>
    <x v="1"/>
    <x v="38"/>
    <x v="38"/>
    <n v="0"/>
    <s v="SIN DESCRIPCIÓN PARA DESTINOS 00"/>
    <n v="5200000"/>
    <n v="5200000"/>
    <n v="2573897.85"/>
    <n v="2369332.59"/>
    <n v="1911165.5399999998"/>
    <n v="458167.05"/>
    <n v="458167.05"/>
    <n v="0"/>
    <n v="0"/>
    <n v="0"/>
    <n v="2626102.15"/>
    <n v="0"/>
    <n v="0"/>
    <n v="0"/>
    <n v="0"/>
    <n v="0"/>
    <m/>
    <n v="5200000"/>
    <n v="0"/>
    <m/>
    <m/>
    <n v="2626102.15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1"/>
    <x v="1"/>
    <x v="38"/>
    <x v="38"/>
    <n v="0"/>
    <s v="SIN DESCRIPCIÓN PARA DESTINOS 00"/>
    <n v="40000"/>
    <n v="40000"/>
    <n v="0"/>
    <n v="0"/>
    <n v="0"/>
    <n v="0"/>
    <n v="0"/>
    <n v="0"/>
    <n v="0"/>
    <n v="0"/>
    <n v="40000"/>
    <n v="0"/>
    <n v="0"/>
    <n v="0"/>
    <n v="0"/>
    <n v="0"/>
    <m/>
    <n v="40000"/>
    <n v="0"/>
    <m/>
    <m/>
    <n v="40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1"/>
    <x v="1"/>
    <x v="39"/>
    <x v="39"/>
    <n v="0"/>
    <s v="SIN DESCRIPCIÓN PARA DESTINOS 00"/>
    <n v="2500000"/>
    <n v="2500000"/>
    <n v="0"/>
    <n v="0"/>
    <n v="0"/>
    <n v="0"/>
    <n v="0"/>
    <n v="0"/>
    <n v="0"/>
    <n v="0"/>
    <n v="2500000"/>
    <n v="0"/>
    <n v="0"/>
    <n v="0"/>
    <n v="0"/>
    <n v="0"/>
    <m/>
    <n v="2500000"/>
    <n v="0"/>
    <m/>
    <m/>
    <n v="2500000"/>
  </r>
  <r>
    <s v="1.1-00-26"/>
    <x v="1"/>
    <s v="1.3.4"/>
    <x v="0"/>
    <x v="0"/>
    <x v="0"/>
    <x v="1"/>
    <x v="1"/>
    <x v="0"/>
    <s v="06_26"/>
    <x v="9"/>
    <n v="6"/>
    <x v="2"/>
    <n v="19"/>
    <x v="27"/>
    <s v="014_26"/>
    <s v="COORDINACION GENERAL DE PROYECTOS ESTRAT"/>
    <x v="1"/>
    <x v="1"/>
    <x v="40"/>
    <x v="40"/>
    <n v="14"/>
    <s v="COBRE IONIZADO"/>
    <n v="4000000"/>
    <n v="4000000"/>
    <n v="3997279.38"/>
    <n v="0"/>
    <n v="0"/>
    <n v="0"/>
    <n v="0"/>
    <n v="0"/>
    <n v="0"/>
    <n v="0"/>
    <n v="2720.6200000001118"/>
    <n v="0"/>
    <n v="0"/>
    <n v="0"/>
    <n v="0"/>
    <n v="0"/>
    <m/>
    <n v="4000000"/>
    <n v="0"/>
    <m/>
    <m/>
    <n v="2720.6200000001118"/>
  </r>
  <r>
    <s v="2.5-02-26"/>
    <x v="4"/>
    <s v="1.3.4"/>
    <x v="0"/>
    <x v="0"/>
    <x v="0"/>
    <x v="1"/>
    <x v="1"/>
    <x v="0"/>
    <s v="05_26"/>
    <x v="0"/>
    <n v="1"/>
    <x v="1"/>
    <n v="10"/>
    <x v="1"/>
    <s v="007_26"/>
    <s v="DIRECCIÓN DE ADMINISTRACIÓN"/>
    <x v="1"/>
    <x v="1"/>
    <x v="41"/>
    <x v="41"/>
    <n v="0"/>
    <s v="SIN DESCRIPCIÓN PARA DESTINOS 00"/>
    <n v="28700000"/>
    <n v="20300000"/>
    <n v="4684437.21"/>
    <n v="4684437.21"/>
    <n v="0"/>
    <n v="4684437.21"/>
    <n v="0"/>
    <n v="4684437.21"/>
    <n v="0"/>
    <n v="4684437.21"/>
    <n v="24015562.789999999"/>
    <n v="0"/>
    <n v="8400000"/>
    <n v="0"/>
    <n v="0"/>
    <n v="8400000"/>
    <m/>
    <n v="28700000"/>
    <n v="0"/>
    <m/>
    <m/>
    <n v="24015562.789999999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41"/>
    <x v="41"/>
    <n v="0"/>
    <s v="SIN DESCRIPCIÓN PARA DESTINOS 00"/>
    <n v="41600000"/>
    <n v="40000000"/>
    <n v="5890620.3399999999"/>
    <n v="5890620.3399999999"/>
    <n v="0"/>
    <n v="5890620.3399999999"/>
    <n v="0"/>
    <n v="5890620.3399999999"/>
    <n v="0"/>
    <n v="5890620.3399999999"/>
    <n v="35709379.659999996"/>
    <n v="1600000"/>
    <n v="0"/>
    <n v="0"/>
    <n v="0"/>
    <n v="1600000"/>
    <m/>
    <n v="41600000"/>
    <n v="360000"/>
    <m/>
    <m/>
    <n v="35349379.659999996"/>
  </r>
  <r>
    <s v="1.1-00-26"/>
    <x v="1"/>
    <s v="1.3.4"/>
    <x v="0"/>
    <x v="0"/>
    <x v="0"/>
    <x v="1"/>
    <x v="1"/>
    <x v="0"/>
    <s v="05_26"/>
    <x v="0"/>
    <n v="6"/>
    <x v="2"/>
    <n v="11"/>
    <x v="28"/>
    <s v="007_26"/>
    <s v="DIRECCIÓN DE ADMINISTRACIÓN"/>
    <x v="1"/>
    <x v="1"/>
    <x v="41"/>
    <x v="41"/>
    <n v="0"/>
    <s v="SIN DESCRIPCIÓN PARA DESTINOS 00"/>
    <n v="4800000"/>
    <n v="4800000"/>
    <n v="836969.05"/>
    <n v="836969.05"/>
    <n v="0"/>
    <n v="836969.05"/>
    <n v="0"/>
    <n v="836969.05"/>
    <n v="0"/>
    <n v="836969.05"/>
    <n v="3963030.95"/>
    <n v="0"/>
    <n v="0"/>
    <n v="0"/>
    <n v="0"/>
    <n v="0"/>
    <m/>
    <n v="4800000"/>
    <n v="0"/>
    <m/>
    <m/>
    <n v="3963030.95"/>
  </r>
  <r>
    <s v="1.1-00-26"/>
    <x v="1"/>
    <s v="2.1.5"/>
    <x v="2"/>
    <x v="3"/>
    <x v="8"/>
    <x v="1"/>
    <x v="1"/>
    <x v="0"/>
    <s v="07_26"/>
    <x v="5"/>
    <n v="6"/>
    <x v="2"/>
    <n v="73"/>
    <x v="29"/>
    <s v="045_26"/>
    <s v="DIRECCIÓN DE MOVILIDAD Y CULTURA VIAL"/>
    <x v="1"/>
    <x v="1"/>
    <x v="42"/>
    <x v="42"/>
    <n v="0"/>
    <s v="SIN DESCRIPCIÓN PARA DESTINOS 00"/>
    <n v="1500000"/>
    <n v="0"/>
    <n v="0"/>
    <n v="0"/>
    <n v="0"/>
    <n v="0"/>
    <n v="0"/>
    <n v="0"/>
    <n v="0"/>
    <n v="0"/>
    <n v="1500000"/>
    <n v="1500000"/>
    <n v="0"/>
    <n v="0"/>
    <n v="0"/>
    <n v="1500000"/>
    <m/>
    <n v="1500000"/>
    <n v="0"/>
    <m/>
    <m/>
    <n v="1500000"/>
  </r>
  <r>
    <s v="1.1-00-26"/>
    <x v="1"/>
    <s v="2.1.5"/>
    <x v="2"/>
    <x v="3"/>
    <x v="8"/>
    <x v="1"/>
    <x v="1"/>
    <x v="0"/>
    <s v="08_26"/>
    <x v="6"/>
    <n v="6"/>
    <x v="2"/>
    <n v="28"/>
    <x v="29"/>
    <s v="022_26"/>
    <s v="DIRECCIÓN DE MOVILIDAD"/>
    <x v="1"/>
    <x v="1"/>
    <x v="42"/>
    <x v="42"/>
    <n v="0"/>
    <s v="SIN DESCRIPCIÓN PARA DESTINOS 00"/>
    <n v="0"/>
    <n v="1500000"/>
    <n v="0"/>
    <n v="0"/>
    <n v="0"/>
    <n v="0"/>
    <n v="0"/>
    <n v="0"/>
    <n v="0"/>
    <n v="0"/>
    <n v="0"/>
    <n v="0"/>
    <n v="0"/>
    <n v="0"/>
    <n v="1500000"/>
    <n v="-1500000"/>
    <m/>
    <n v="0"/>
    <n v="0"/>
    <m/>
    <m/>
    <n v="0"/>
  </r>
  <r>
    <s v="1.1-00-26"/>
    <x v="1"/>
    <s v="2.3.1"/>
    <x v="2"/>
    <x v="2"/>
    <x v="3"/>
    <x v="1"/>
    <x v="1"/>
    <x v="0"/>
    <s v="07_26"/>
    <x v="5"/>
    <n v="2"/>
    <x v="3"/>
    <n v="24"/>
    <x v="7"/>
    <s v="018_26"/>
    <s v="DIRECCIÓN DE SALUD PÚBLICA"/>
    <x v="1"/>
    <x v="1"/>
    <x v="42"/>
    <x v="42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1.7.1"/>
    <x v="0"/>
    <x v="4"/>
    <x v="5"/>
    <x v="1"/>
    <x v="1"/>
    <x v="0"/>
    <s v="07_26"/>
    <x v="5"/>
    <n v="1"/>
    <x v="1"/>
    <n v="20"/>
    <x v="30"/>
    <s v="015_26"/>
    <s v="COMISARIA DE LA POLICIA PREVENTIVA MUNIC"/>
    <x v="1"/>
    <x v="1"/>
    <x v="42"/>
    <x v="42"/>
    <n v="0"/>
    <s v="SIN DESCRIPCIÓN PARA DESTINOS 00"/>
    <n v="1200000"/>
    <n v="1200000"/>
    <n v="0"/>
    <n v="0"/>
    <n v="0"/>
    <n v="0"/>
    <n v="0"/>
    <n v="0"/>
    <n v="0"/>
    <n v="0"/>
    <n v="1200000"/>
    <n v="0"/>
    <n v="0"/>
    <n v="0"/>
    <n v="0"/>
    <n v="0"/>
    <m/>
    <n v="1200000"/>
    <n v="0"/>
    <m/>
    <m/>
    <n v="120000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1"/>
    <x v="1"/>
    <x v="42"/>
    <x v="42"/>
    <n v="0"/>
    <s v="SIN DESCRIPCIÓN PARA DESTINOS 00"/>
    <n v="3700000"/>
    <n v="3700000"/>
    <n v="2091365.73"/>
    <n v="0"/>
    <n v="0"/>
    <n v="0"/>
    <n v="0"/>
    <n v="0"/>
    <n v="0"/>
    <n v="0"/>
    <n v="1608634.27"/>
    <n v="0"/>
    <n v="0"/>
    <n v="0"/>
    <n v="0"/>
    <n v="0"/>
    <m/>
    <n v="3700000"/>
    <n v="0"/>
    <m/>
    <m/>
    <n v="1608634.27"/>
  </r>
  <r>
    <s v="1.1-00-26"/>
    <x v="1"/>
    <s v="1.3.4"/>
    <x v="0"/>
    <x v="0"/>
    <x v="0"/>
    <x v="1"/>
    <x v="1"/>
    <x v="0"/>
    <s v="06_26"/>
    <x v="9"/>
    <n v="4"/>
    <x v="0"/>
    <n v="17"/>
    <x v="31"/>
    <s v="012_26"/>
    <s v="DESPACHO DE LA JEFATURA DE GABINETE"/>
    <x v="1"/>
    <x v="1"/>
    <x v="42"/>
    <x v="42"/>
    <n v="0"/>
    <s v="SIN DESCRIPCIÓN PARA DESTINOS 00"/>
    <n v="1000000"/>
    <n v="1000000"/>
    <n v="0"/>
    <n v="0"/>
    <n v="0"/>
    <n v="0"/>
    <n v="0"/>
    <n v="0"/>
    <n v="0"/>
    <n v="0"/>
    <n v="1000000"/>
    <n v="0"/>
    <n v="0"/>
    <n v="0"/>
    <n v="0"/>
    <n v="0"/>
    <m/>
    <n v="1000000"/>
    <n v="0"/>
    <m/>
    <m/>
    <n v="1000000"/>
  </r>
  <r>
    <s v="1.1-00-26"/>
    <x v="1"/>
    <s v="1.3.4"/>
    <x v="0"/>
    <x v="0"/>
    <x v="0"/>
    <x v="1"/>
    <x v="1"/>
    <x v="0"/>
    <s v="06_26"/>
    <x v="9"/>
    <n v="6"/>
    <x v="2"/>
    <n v="19"/>
    <x v="27"/>
    <s v="014_26"/>
    <s v="COORDINACION GENERAL DE PROYECTOS ESTRAT"/>
    <x v="1"/>
    <x v="1"/>
    <x v="42"/>
    <x v="42"/>
    <n v="0"/>
    <s v="SIN DESCRIPCIÓN PARA DESTINOS 00"/>
    <n v="100000"/>
    <n v="100000"/>
    <n v="0"/>
    <n v="0"/>
    <n v="0"/>
    <n v="0"/>
    <n v="0"/>
    <n v="0"/>
    <n v="0"/>
    <n v="0"/>
    <n v="100000"/>
    <n v="0"/>
    <n v="0"/>
    <n v="0"/>
    <n v="0"/>
    <n v="0"/>
    <m/>
    <n v="100000"/>
    <n v="0"/>
    <m/>
    <m/>
    <n v="100000"/>
  </r>
  <r>
    <s v="1.1-00-26"/>
    <x v="1"/>
    <s v="2.1.5"/>
    <x v="2"/>
    <x v="3"/>
    <x v="8"/>
    <x v="3"/>
    <x v="3"/>
    <x v="0"/>
    <s v="08_26"/>
    <x v="6"/>
    <n v="6"/>
    <x v="2"/>
    <n v="30"/>
    <x v="18"/>
    <s v="024_26"/>
    <s v="UNIDAD DE ACOPIO Y SALUD ANIMAL TLAJOMUL"/>
    <x v="1"/>
    <x v="1"/>
    <x v="43"/>
    <x v="43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2.3.1"/>
    <x v="2"/>
    <x v="2"/>
    <x v="3"/>
    <x v="1"/>
    <x v="1"/>
    <x v="0"/>
    <s v="07_26"/>
    <x v="5"/>
    <n v="2"/>
    <x v="3"/>
    <n v="24"/>
    <x v="7"/>
    <s v="018_26"/>
    <s v="DIRECCIÓN DE SALUD PÚBLICA"/>
    <x v="1"/>
    <x v="1"/>
    <x v="43"/>
    <x v="43"/>
    <n v="0"/>
    <s v="SIN DESCRIPCIÓN PARA DESTINOS 00"/>
    <n v="250000"/>
    <n v="250000"/>
    <n v="0"/>
    <n v="0"/>
    <n v="0"/>
    <n v="0"/>
    <n v="0"/>
    <n v="0"/>
    <n v="0"/>
    <n v="0"/>
    <n v="250000"/>
    <n v="0"/>
    <n v="0"/>
    <n v="0"/>
    <n v="0"/>
    <n v="0"/>
    <m/>
    <n v="250000"/>
    <n v="0"/>
    <m/>
    <m/>
    <n v="250000"/>
  </r>
  <r>
    <s v="1.1-00-26"/>
    <x v="1"/>
    <s v="2.1.1"/>
    <x v="2"/>
    <x v="3"/>
    <x v="4"/>
    <x v="1"/>
    <x v="1"/>
    <x v="0"/>
    <s v="08_26"/>
    <x v="6"/>
    <n v="3"/>
    <x v="4"/>
    <n v="27"/>
    <x v="8"/>
    <s v="021_26"/>
    <s v="DIRECCIÓN DE ASEO PÚBLICO"/>
    <x v="1"/>
    <x v="1"/>
    <x v="43"/>
    <x v="43"/>
    <n v="0"/>
    <s v="SIN DESCRIPCIÓN PARA DESTINOS 00"/>
    <n v="100000"/>
    <n v="100000"/>
    <n v="0"/>
    <n v="0"/>
    <n v="0"/>
    <n v="0"/>
    <n v="0"/>
    <n v="0"/>
    <n v="0"/>
    <n v="0"/>
    <n v="100000"/>
    <n v="0"/>
    <n v="0"/>
    <n v="0"/>
    <n v="0"/>
    <n v="0"/>
    <m/>
    <n v="100000"/>
    <n v="0"/>
    <m/>
    <m/>
    <n v="10000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1"/>
    <x v="1"/>
    <x v="43"/>
    <x v="43"/>
    <n v="0"/>
    <s v="SIN DESCRIPCIÓN PARA DESTINOS 00"/>
    <n v="2400000"/>
    <n v="2400000"/>
    <n v="2395994.67"/>
    <n v="0"/>
    <n v="0"/>
    <n v="0"/>
    <n v="0"/>
    <n v="0"/>
    <n v="0"/>
    <n v="0"/>
    <n v="4005.3300000000745"/>
    <n v="0"/>
    <n v="0"/>
    <n v="0"/>
    <n v="0"/>
    <n v="0"/>
    <m/>
    <n v="2400000"/>
    <n v="0"/>
    <m/>
    <m/>
    <n v="4005.3300000000745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43"/>
    <x v="43"/>
    <n v="0"/>
    <s v="SIN DESCRIPCIÓN PARA DESTINOS 00"/>
    <n v="15000"/>
    <n v="15000"/>
    <n v="0"/>
    <n v="0"/>
    <n v="0"/>
    <n v="0"/>
    <n v="0"/>
    <n v="0"/>
    <n v="0"/>
    <n v="0"/>
    <n v="15000"/>
    <n v="0"/>
    <n v="0"/>
    <n v="0"/>
    <n v="0"/>
    <n v="0"/>
    <m/>
    <n v="15000"/>
    <n v="0"/>
    <m/>
    <m/>
    <n v="15000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x v="43"/>
    <x v="43"/>
    <n v="0"/>
    <s v="SIN DESCRIPCIÓN PARA DESTINOS 00"/>
    <n v="750000"/>
    <n v="750000"/>
    <n v="158908.4"/>
    <n v="158908.4"/>
    <n v="158908.4"/>
    <n v="0"/>
    <n v="0"/>
    <n v="0"/>
    <n v="0"/>
    <n v="0"/>
    <n v="591091.6"/>
    <n v="0"/>
    <n v="0"/>
    <n v="0"/>
    <n v="0"/>
    <n v="0"/>
    <m/>
    <n v="750000"/>
    <n v="0"/>
    <m/>
    <m/>
    <n v="591091.6"/>
  </r>
  <r>
    <s v="1.1-00-26"/>
    <x v="1"/>
    <s v="1.3.4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x v="43"/>
    <x v="43"/>
    <n v="0"/>
    <s v="SIN DESCRIPCIÓN PARA DESTINOS 00"/>
    <n v="90000"/>
    <n v="90000"/>
    <n v="0"/>
    <n v="0"/>
    <n v="0"/>
    <n v="0"/>
    <n v="0"/>
    <n v="0"/>
    <n v="0"/>
    <n v="0"/>
    <n v="90000"/>
    <n v="0"/>
    <n v="0"/>
    <n v="0"/>
    <n v="0"/>
    <n v="0"/>
    <m/>
    <n v="90000"/>
    <n v="0"/>
    <m/>
    <m/>
    <n v="90000"/>
  </r>
  <r>
    <s v="1.1-00-26"/>
    <x v="1"/>
    <s v="3.2.1"/>
    <x v="1"/>
    <x v="6"/>
    <x v="9"/>
    <x v="1"/>
    <x v="1"/>
    <x v="0"/>
    <s v="11_26"/>
    <x v="8"/>
    <n v="5"/>
    <x v="5"/>
    <n v="59"/>
    <x v="32"/>
    <s v="035_26"/>
    <s v="DIRECCIÓN DE DESARROLLO RURAL"/>
    <x v="1"/>
    <x v="1"/>
    <x v="43"/>
    <x v="43"/>
    <n v="0"/>
    <s v="SIN DESCRIPCIÓN PARA DESTINOS 00"/>
    <n v="320000"/>
    <n v="320000"/>
    <n v="0"/>
    <n v="0"/>
    <n v="0"/>
    <n v="0"/>
    <n v="0"/>
    <n v="0"/>
    <n v="0"/>
    <n v="0"/>
    <n v="320000"/>
    <n v="0"/>
    <n v="0"/>
    <n v="0"/>
    <n v="0"/>
    <n v="0"/>
    <m/>
    <n v="320000"/>
    <n v="0"/>
    <m/>
    <m/>
    <n v="320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1"/>
    <x v="1"/>
    <x v="43"/>
    <x v="43"/>
    <n v="0"/>
    <s v="SIN DESCRIPCIÓN PARA DESTINOS 00"/>
    <n v="400000"/>
    <n v="400000"/>
    <n v="0"/>
    <n v="0"/>
    <n v="0"/>
    <n v="0"/>
    <n v="0"/>
    <n v="0"/>
    <n v="0"/>
    <n v="0"/>
    <n v="400000"/>
    <n v="0"/>
    <n v="0"/>
    <n v="0"/>
    <n v="0"/>
    <n v="0"/>
    <m/>
    <n v="400000"/>
    <n v="0"/>
    <m/>
    <m/>
    <n v="400000"/>
  </r>
  <r>
    <s v="1.1-00-26"/>
    <x v="1"/>
    <s v="2.2.4"/>
    <x v="2"/>
    <x v="7"/>
    <x v="12"/>
    <x v="1"/>
    <x v="1"/>
    <x v="0"/>
    <s v="08_26"/>
    <x v="6"/>
    <n v="3"/>
    <x v="4"/>
    <n v="26"/>
    <x v="24"/>
    <s v="020_26"/>
    <s v="DIRECCIÓN DE ALUMBRADO PÚBLICO"/>
    <x v="1"/>
    <x v="1"/>
    <x v="43"/>
    <x v="43"/>
    <n v="0"/>
    <s v="SIN DESCRIPCIÓN PARA DESTINOS 00"/>
    <n v="200000"/>
    <n v="200000"/>
    <n v="0"/>
    <n v="0"/>
    <n v="0"/>
    <n v="0"/>
    <n v="0"/>
    <n v="0"/>
    <n v="0"/>
    <n v="0"/>
    <n v="200000"/>
    <n v="0"/>
    <n v="0"/>
    <n v="0"/>
    <n v="0"/>
    <n v="0"/>
    <m/>
    <n v="200000"/>
    <n v="0"/>
    <m/>
    <m/>
    <n v="200000"/>
  </r>
  <r>
    <s v="1.1-00-26"/>
    <x v="1"/>
    <s v="1.7.1"/>
    <x v="0"/>
    <x v="4"/>
    <x v="5"/>
    <x v="1"/>
    <x v="1"/>
    <x v="0"/>
    <s v="07_26"/>
    <x v="5"/>
    <n v="1"/>
    <x v="1"/>
    <n v="21"/>
    <x v="12"/>
    <s v="015_26"/>
    <s v="COMISARIA DE LA POLICIA PREVENTIVA MUNIC"/>
    <x v="1"/>
    <x v="1"/>
    <x v="44"/>
    <x v="44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2.5-02-26"/>
    <x v="4"/>
    <s v="1.7.1"/>
    <x v="0"/>
    <x v="4"/>
    <x v="5"/>
    <x v="1"/>
    <x v="1"/>
    <x v="0"/>
    <s v="07_26"/>
    <x v="5"/>
    <n v="1"/>
    <x v="1"/>
    <n v="20"/>
    <x v="30"/>
    <s v="015_26"/>
    <s v="COMISARIA DE LA POLICIA PREVENTIVA MUNIC"/>
    <x v="1"/>
    <x v="1"/>
    <x v="45"/>
    <x v="45"/>
    <n v="0"/>
    <s v="SIN DESCRIPCIÓN PARA DESTINOS 00"/>
    <n v="12370884.439999999"/>
    <n v="7200000"/>
    <n v="0"/>
    <n v="0"/>
    <n v="0"/>
    <n v="0"/>
    <n v="0"/>
    <n v="0"/>
    <n v="0"/>
    <n v="0"/>
    <n v="12370884.439999999"/>
    <n v="0"/>
    <n v="5170884.4400000004"/>
    <n v="0"/>
    <n v="0"/>
    <n v="5170884.4400000004"/>
    <m/>
    <n v="12370884.439999999"/>
    <n v="0"/>
    <m/>
    <m/>
    <n v="12370884.439999999"/>
  </r>
  <r>
    <s v="1.1-00-26"/>
    <x v="1"/>
    <s v="2.1.5"/>
    <x v="2"/>
    <x v="3"/>
    <x v="8"/>
    <x v="3"/>
    <x v="3"/>
    <x v="0"/>
    <s v="08_26"/>
    <x v="6"/>
    <n v="6"/>
    <x v="2"/>
    <n v="30"/>
    <x v="18"/>
    <s v="024_26"/>
    <s v="UNIDAD DE ACOPIO Y SALUD ANIMAL TLAJOMUL"/>
    <x v="1"/>
    <x v="1"/>
    <x v="46"/>
    <x v="46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2.1.1"/>
    <x v="2"/>
    <x v="3"/>
    <x v="4"/>
    <x v="1"/>
    <x v="1"/>
    <x v="0"/>
    <s v="08_26"/>
    <x v="6"/>
    <n v="3"/>
    <x v="4"/>
    <n v="27"/>
    <x v="8"/>
    <s v="021_26"/>
    <s v="DIRECCIÓN DE ASEO PÚBLICO"/>
    <x v="1"/>
    <x v="1"/>
    <x v="46"/>
    <x v="46"/>
    <n v="0"/>
    <s v="SIN DESCRIPCIÓN PARA DESTINOS 00"/>
    <n v="100000"/>
    <n v="100000"/>
    <n v="0"/>
    <n v="0"/>
    <n v="0"/>
    <n v="0"/>
    <n v="0"/>
    <n v="0"/>
    <n v="0"/>
    <n v="0"/>
    <n v="100000"/>
    <n v="0"/>
    <n v="0"/>
    <n v="0"/>
    <n v="0"/>
    <n v="0"/>
    <m/>
    <n v="100000"/>
    <n v="0"/>
    <m/>
    <m/>
    <n v="10000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1"/>
    <x v="1"/>
    <x v="46"/>
    <x v="46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46"/>
    <x v="46"/>
    <n v="0"/>
    <s v="SIN DESCRIPCIÓN PARA DESTINOS 00"/>
    <n v="10000"/>
    <n v="0"/>
    <n v="499.01"/>
    <n v="499.01"/>
    <n v="0"/>
    <n v="499.01"/>
    <n v="0"/>
    <n v="499.01"/>
    <n v="0"/>
    <n v="499.01"/>
    <n v="9500.99"/>
    <n v="0"/>
    <n v="10000"/>
    <n v="0"/>
    <n v="0"/>
    <n v="10000"/>
    <m/>
    <n v="10000"/>
    <n v="0"/>
    <m/>
    <m/>
    <n v="9500.99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46"/>
    <x v="46"/>
    <n v="0"/>
    <s v="SIN DESCRIPCIÓN PARA DESTINOS 00"/>
    <n v="94975"/>
    <n v="100000"/>
    <n v="0"/>
    <n v="0"/>
    <n v="0"/>
    <n v="0"/>
    <n v="0"/>
    <n v="0"/>
    <n v="0"/>
    <n v="0"/>
    <n v="94975"/>
    <n v="0"/>
    <n v="0"/>
    <n v="0"/>
    <n v="5025"/>
    <n v="-5025"/>
    <m/>
    <n v="94975"/>
    <n v="0"/>
    <m/>
    <m/>
    <n v="94975"/>
  </r>
  <r>
    <s v="1.1-00-26"/>
    <x v="1"/>
    <s v="1.3.4"/>
    <x v="0"/>
    <x v="0"/>
    <x v="0"/>
    <x v="1"/>
    <x v="1"/>
    <x v="0"/>
    <s v="06_26"/>
    <x v="9"/>
    <n v="6"/>
    <x v="2"/>
    <n v="19"/>
    <x v="27"/>
    <s v="014_26"/>
    <s v="COORDINACION GENERAL DE PROYECTOS ESTRAT"/>
    <x v="1"/>
    <x v="1"/>
    <x v="46"/>
    <x v="46"/>
    <n v="0"/>
    <s v="SIN DESCRIPCIÓN PARA DESTINOS 00"/>
    <n v="300000"/>
    <n v="300000"/>
    <n v="0"/>
    <n v="0"/>
    <n v="0"/>
    <n v="0"/>
    <n v="0"/>
    <n v="0"/>
    <n v="0"/>
    <n v="0"/>
    <n v="300000"/>
    <n v="0"/>
    <n v="0"/>
    <n v="0"/>
    <n v="0"/>
    <n v="0"/>
    <m/>
    <n v="300000"/>
    <n v="0"/>
    <m/>
    <m/>
    <n v="300000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x v="46"/>
    <x v="46"/>
    <n v="0"/>
    <s v="SIN DESCRIPCIÓN PARA DESTINOS 00"/>
    <n v="500000"/>
    <n v="500000"/>
    <n v="347913.79"/>
    <n v="347913.79"/>
    <n v="347913.79"/>
    <n v="0"/>
    <n v="0"/>
    <n v="0"/>
    <n v="0"/>
    <n v="0"/>
    <n v="152086.21000000002"/>
    <n v="0"/>
    <n v="0"/>
    <n v="0"/>
    <n v="0"/>
    <n v="0"/>
    <m/>
    <n v="500000"/>
    <n v="0"/>
    <m/>
    <m/>
    <n v="152086.21000000002"/>
  </r>
  <r>
    <s v="1.1-00-26"/>
    <x v="1"/>
    <s v="1.3.4"/>
    <x v="0"/>
    <x v="0"/>
    <x v="0"/>
    <x v="1"/>
    <x v="1"/>
    <x v="0"/>
    <s v="08_26"/>
    <x v="6"/>
    <n v="2"/>
    <x v="3"/>
    <n v="29"/>
    <x v="10"/>
    <s v="023_26"/>
    <s v="DIRECCIÓN DE RASTROS MUNICIPALES"/>
    <x v="1"/>
    <x v="1"/>
    <x v="46"/>
    <x v="46"/>
    <n v="0"/>
    <s v="SIN DESCRIPCIÓN PARA DESTINOS 00"/>
    <n v="200000"/>
    <n v="200000"/>
    <n v="0"/>
    <n v="0"/>
    <n v="0"/>
    <n v="0"/>
    <n v="0"/>
    <n v="0"/>
    <n v="0"/>
    <n v="0"/>
    <n v="200000"/>
    <n v="0"/>
    <n v="0"/>
    <n v="0"/>
    <n v="0"/>
    <n v="0"/>
    <m/>
    <n v="200000"/>
    <n v="0"/>
    <m/>
    <m/>
    <n v="200000"/>
  </r>
  <r>
    <s v="1.1-00-26"/>
    <x v="1"/>
    <s v="3.2.1"/>
    <x v="1"/>
    <x v="6"/>
    <x v="9"/>
    <x v="1"/>
    <x v="1"/>
    <x v="0"/>
    <s v="11_26"/>
    <x v="8"/>
    <n v="5"/>
    <x v="5"/>
    <n v="59"/>
    <x v="32"/>
    <s v="035_26"/>
    <s v="DIRECCIÓN DE DESARROLLO RURAL"/>
    <x v="1"/>
    <x v="1"/>
    <x v="46"/>
    <x v="46"/>
    <n v="0"/>
    <s v="SIN DESCRIPCIÓN PARA DESTINOS 00"/>
    <n v="55000"/>
    <n v="55000"/>
    <n v="0"/>
    <n v="0"/>
    <n v="0"/>
    <n v="0"/>
    <n v="0"/>
    <n v="0"/>
    <n v="0"/>
    <n v="0"/>
    <n v="55000"/>
    <n v="0"/>
    <n v="0"/>
    <n v="0"/>
    <n v="0"/>
    <n v="0"/>
    <m/>
    <n v="55000"/>
    <n v="0"/>
    <m/>
    <m/>
    <n v="55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1"/>
    <x v="1"/>
    <x v="46"/>
    <x v="46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2.2.4"/>
    <x v="2"/>
    <x v="7"/>
    <x v="12"/>
    <x v="1"/>
    <x v="1"/>
    <x v="0"/>
    <s v="08_26"/>
    <x v="6"/>
    <n v="3"/>
    <x v="4"/>
    <n v="26"/>
    <x v="24"/>
    <s v="020_26"/>
    <s v="DIRECCIÓN DE ALUMBRADO PÚBLICO"/>
    <x v="1"/>
    <x v="1"/>
    <x v="46"/>
    <x v="46"/>
    <n v="0"/>
    <s v="SIN DESCRIPCIÓN PARA DESTINOS 00"/>
    <n v="200000"/>
    <n v="200000"/>
    <n v="0"/>
    <n v="0"/>
    <n v="0"/>
    <n v="0"/>
    <n v="0"/>
    <n v="0"/>
    <n v="0"/>
    <n v="0"/>
    <n v="200000"/>
    <n v="0"/>
    <n v="0"/>
    <n v="0"/>
    <n v="0"/>
    <n v="0"/>
    <m/>
    <n v="200000"/>
    <n v="0"/>
    <m/>
    <m/>
    <n v="20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47"/>
    <x v="47"/>
    <n v="0"/>
    <s v="SIN DESCRIPCIÓN PARA DESTINOS 00"/>
    <n v="3000"/>
    <n v="3000"/>
    <n v="0"/>
    <n v="0"/>
    <n v="0"/>
    <n v="0"/>
    <n v="0"/>
    <n v="0"/>
    <n v="0"/>
    <n v="0"/>
    <n v="3000"/>
    <n v="0"/>
    <n v="0"/>
    <n v="0"/>
    <n v="0"/>
    <n v="0"/>
    <m/>
    <n v="3000"/>
    <n v="0"/>
    <m/>
    <m/>
    <n v="3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47"/>
    <x v="47"/>
    <n v="0"/>
    <s v="SIN DESCRIPCIÓN PARA DESTINOS 00"/>
    <n v="120000"/>
    <n v="120000"/>
    <n v="0"/>
    <n v="0"/>
    <n v="0"/>
    <n v="0"/>
    <n v="0"/>
    <n v="0"/>
    <n v="0"/>
    <n v="0"/>
    <n v="120000"/>
    <n v="0"/>
    <n v="0"/>
    <n v="0"/>
    <n v="0"/>
    <n v="0"/>
    <m/>
    <n v="120000"/>
    <n v="0"/>
    <m/>
    <m/>
    <n v="120000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1"/>
    <x v="1"/>
    <x v="48"/>
    <x v="48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48"/>
    <x v="48"/>
    <n v="0"/>
    <s v="SIN DESCRIPCIÓN PARA DESTINOS 00"/>
    <n v="15000"/>
    <n v="15000"/>
    <n v="0"/>
    <n v="0"/>
    <n v="0"/>
    <n v="0"/>
    <n v="0"/>
    <n v="0"/>
    <n v="0"/>
    <n v="0"/>
    <n v="15000"/>
    <n v="0"/>
    <n v="0"/>
    <n v="0"/>
    <n v="0"/>
    <n v="0"/>
    <m/>
    <n v="15000"/>
    <n v="0"/>
    <m/>
    <m/>
    <n v="1500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1"/>
    <x v="1"/>
    <x v="49"/>
    <x v="49"/>
    <n v="0"/>
    <s v="SIN DESCRIPCIÓN PARA DESTINOS 00"/>
    <n v="25000"/>
    <n v="25000"/>
    <n v="0"/>
    <n v="0"/>
    <n v="0"/>
    <n v="0"/>
    <n v="0"/>
    <n v="0"/>
    <n v="0"/>
    <n v="0"/>
    <n v="25000"/>
    <n v="0"/>
    <n v="0"/>
    <n v="0"/>
    <n v="0"/>
    <n v="0"/>
    <m/>
    <n v="25000"/>
    <n v="0"/>
    <m/>
    <m/>
    <n v="25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1"/>
    <x v="1"/>
    <x v="49"/>
    <x v="49"/>
    <n v="0"/>
    <s v="SIN DESCRIPCIÓN PARA DESTINOS 00"/>
    <n v="8000"/>
    <n v="8000"/>
    <n v="0"/>
    <n v="0"/>
    <n v="0"/>
    <n v="0"/>
    <n v="0"/>
    <n v="0"/>
    <n v="0"/>
    <n v="0"/>
    <n v="8000"/>
    <n v="0"/>
    <n v="0"/>
    <n v="0"/>
    <n v="0"/>
    <n v="0"/>
    <m/>
    <n v="8000"/>
    <n v="0"/>
    <m/>
    <m/>
    <n v="8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49"/>
    <x v="49"/>
    <n v="0"/>
    <s v="SIN DESCRIPCIÓN PARA DESTINOS 00"/>
    <n v="1900000"/>
    <n v="1900000"/>
    <n v="0"/>
    <n v="0"/>
    <n v="0"/>
    <n v="0"/>
    <n v="0"/>
    <n v="0"/>
    <n v="0"/>
    <n v="0"/>
    <n v="1900000"/>
    <n v="0"/>
    <n v="0"/>
    <n v="0"/>
    <n v="0"/>
    <n v="0"/>
    <m/>
    <n v="1900000"/>
    <n v="0"/>
    <m/>
    <m/>
    <n v="190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1"/>
    <x v="1"/>
    <x v="50"/>
    <x v="50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1"/>
    <x v="1"/>
    <x v="50"/>
    <x v="50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1"/>
    <x v="1"/>
    <x v="50"/>
    <x v="50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2.5-02-26"/>
    <x v="4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51"/>
    <x v="51"/>
    <n v="0"/>
    <s v="SIN DESCRIPCIÓN PARA DESTINOS 00"/>
    <n v="0"/>
    <n v="164121261.90000001"/>
    <n v="0"/>
    <n v="0"/>
    <n v="0"/>
    <n v="0"/>
    <n v="0"/>
    <n v="0"/>
    <n v="0"/>
    <n v="0"/>
    <n v="0"/>
    <n v="0"/>
    <n v="7.88"/>
    <n v="0"/>
    <n v="164121269.78"/>
    <n v="-164121261.90000001"/>
    <m/>
    <n v="0"/>
    <n v="0"/>
    <m/>
    <m/>
    <n v="0"/>
  </r>
  <r>
    <s v="2.5-02-26"/>
    <x v="4"/>
    <s v="2.2.4"/>
    <x v="2"/>
    <x v="7"/>
    <x v="12"/>
    <x v="1"/>
    <x v="1"/>
    <x v="0"/>
    <s v="08_26"/>
    <x v="6"/>
    <n v="3"/>
    <x v="4"/>
    <n v="26"/>
    <x v="24"/>
    <s v="020_26"/>
    <s v="DIRECCIÓN DE ALUMBRADO PÚBLICO"/>
    <x v="2"/>
    <x v="2"/>
    <x v="51"/>
    <x v="51"/>
    <n v="0"/>
    <s v="SIN DESCRIPCIÓN PARA DESTINOS 00"/>
    <n v="63000000"/>
    <n v="60000000"/>
    <n v="16184962"/>
    <n v="16184962"/>
    <n v="0"/>
    <n v="16184962"/>
    <n v="0"/>
    <n v="16184962"/>
    <n v="0"/>
    <n v="16184962"/>
    <n v="46815038"/>
    <n v="0"/>
    <n v="3000000"/>
    <n v="0"/>
    <n v="0"/>
    <n v="3000000"/>
    <m/>
    <n v="63000000"/>
    <n v="0"/>
    <m/>
    <m/>
    <n v="46815038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51"/>
    <x v="51"/>
    <n v="0"/>
    <s v="SIN DESCRIPCIÓN PARA DESTINOS 00"/>
    <n v="9000000"/>
    <n v="9000000"/>
    <n v="2346067"/>
    <n v="2346067"/>
    <n v="0"/>
    <n v="2346067"/>
    <n v="845218"/>
    <n v="1500849"/>
    <n v="0"/>
    <n v="1500849"/>
    <n v="6653933"/>
    <n v="0"/>
    <n v="0"/>
    <n v="0"/>
    <n v="0"/>
    <n v="0"/>
    <m/>
    <n v="9000000"/>
    <n v="0"/>
    <m/>
    <m/>
    <n v="6653933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51"/>
    <x v="51"/>
    <n v="0"/>
    <s v="SIN DESCRIPCIÓN PARA DESTINOS 00"/>
    <n v="244924759.06"/>
    <n v="43803497.159999996"/>
    <n v="59901393"/>
    <n v="59901393"/>
    <n v="19086903"/>
    <n v="40814490"/>
    <n v="0"/>
    <n v="40814490"/>
    <n v="0"/>
    <n v="40814490"/>
    <n v="185023366.06"/>
    <n v="201121269.78"/>
    <n v="0"/>
    <n v="0"/>
    <n v="7.88"/>
    <n v="201121261.90000001"/>
    <m/>
    <n v="244924759.06"/>
    <n v="0"/>
    <m/>
    <m/>
    <n v="185023366.06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52"/>
    <x v="52"/>
    <n v="0"/>
    <s v="SIN DESCRIPCIÓN PARA DESTINOS 00"/>
    <n v="120000"/>
    <n v="120000"/>
    <n v="0"/>
    <n v="0"/>
    <n v="0"/>
    <n v="0"/>
    <n v="0"/>
    <n v="0"/>
    <n v="0"/>
    <n v="0"/>
    <n v="120000"/>
    <n v="0"/>
    <n v="0"/>
    <n v="0"/>
    <n v="0"/>
    <n v="0"/>
    <m/>
    <n v="120000"/>
    <n v="0"/>
    <m/>
    <m/>
    <n v="12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52"/>
    <x v="52"/>
    <n v="0"/>
    <s v="SIN DESCRIPCIÓN PARA DESTINOS 00"/>
    <n v="700000"/>
    <n v="700000"/>
    <n v="0"/>
    <n v="0"/>
    <n v="0"/>
    <n v="0"/>
    <n v="0"/>
    <n v="0"/>
    <n v="0"/>
    <n v="0"/>
    <n v="700000"/>
    <n v="0"/>
    <n v="0"/>
    <n v="0"/>
    <n v="0"/>
    <n v="0"/>
    <m/>
    <n v="700000"/>
    <n v="0"/>
    <m/>
    <m/>
    <n v="700000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53"/>
    <x v="53"/>
    <n v="0"/>
    <s v="SIN DESCRIPCIÓN PARA DESTINOS 00"/>
    <n v="1150000"/>
    <n v="1150000"/>
    <n v="0"/>
    <n v="0"/>
    <n v="0"/>
    <n v="0"/>
    <n v="0"/>
    <n v="0"/>
    <n v="0"/>
    <n v="0"/>
    <n v="1150000"/>
    <n v="0"/>
    <n v="0"/>
    <n v="0"/>
    <n v="0"/>
    <n v="0"/>
    <m/>
    <n v="1150000"/>
    <n v="0"/>
    <m/>
    <m/>
    <n v="1150000"/>
  </r>
  <r>
    <s v="1.1-00-26"/>
    <x v="1"/>
    <s v="1.7.1"/>
    <x v="0"/>
    <x v="4"/>
    <x v="5"/>
    <x v="1"/>
    <x v="1"/>
    <x v="0"/>
    <s v="07_26"/>
    <x v="5"/>
    <n v="1"/>
    <x v="1"/>
    <n v="21"/>
    <x v="12"/>
    <s v="015_26"/>
    <s v="COMISARIA DE LA POLICIA PREVENTIVA MUNIC"/>
    <x v="2"/>
    <x v="2"/>
    <x v="53"/>
    <x v="53"/>
    <n v="0"/>
    <s v="SIN DESCRIPCIÓN PARA DESTINOS 00"/>
    <n v="591000"/>
    <n v="591000"/>
    <n v="0"/>
    <n v="0"/>
    <n v="0"/>
    <n v="0"/>
    <n v="0"/>
    <n v="0"/>
    <n v="0"/>
    <n v="0"/>
    <n v="591000"/>
    <n v="0"/>
    <n v="0"/>
    <n v="0"/>
    <n v="0"/>
    <n v="0"/>
    <m/>
    <n v="591000"/>
    <n v="0"/>
    <m/>
    <m/>
    <n v="591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53"/>
    <x v="53"/>
    <n v="0"/>
    <s v="SIN DESCRIPCIÓN PARA DESTINOS 00"/>
    <n v="2881314.74"/>
    <n v="2800000"/>
    <n v="2881314.72"/>
    <n v="2881314.72"/>
    <n v="2401095.6"/>
    <n v="480219.12"/>
    <n v="480219.12"/>
    <n v="0"/>
    <n v="0"/>
    <n v="0"/>
    <n v="2.0000000018626451E-2"/>
    <n v="81314.740000000005"/>
    <n v="0"/>
    <n v="0"/>
    <n v="0"/>
    <n v="81314.740000000005"/>
    <m/>
    <n v="2881314.74"/>
    <n v="0"/>
    <m/>
    <m/>
    <n v="2.0000000018626451E-2"/>
  </r>
  <r>
    <s v="2.5-02-26"/>
    <x v="4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54"/>
    <x v="54"/>
    <n v="64"/>
    <s v="C4"/>
    <n v="40000000"/>
    <n v="40000002.280000001"/>
    <n v="23851715.170000002"/>
    <n v="0"/>
    <n v="0"/>
    <n v="0"/>
    <n v="0"/>
    <n v="0"/>
    <n v="0"/>
    <n v="0"/>
    <n v="16148284.829999998"/>
    <n v="0"/>
    <n v="0"/>
    <n v="0"/>
    <n v="2.2799999999999998"/>
    <n v="-2.2799999999999998"/>
    <m/>
    <n v="40000000"/>
    <n v="0"/>
    <m/>
    <m/>
    <n v="16148284.829999998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54"/>
    <x v="54"/>
    <n v="61"/>
    <s v="C4"/>
    <n v="6000000"/>
    <n v="5999997.7199999997"/>
    <n v="0"/>
    <n v="0"/>
    <n v="0"/>
    <n v="0"/>
    <n v="0"/>
    <n v="0"/>
    <n v="0"/>
    <n v="0"/>
    <n v="6000000"/>
    <n v="0"/>
    <n v="2.2799999999999998"/>
    <n v="0"/>
    <n v="0"/>
    <n v="2.2799999999999998"/>
    <n v="15000000"/>
    <n v="21000000"/>
    <n v="0"/>
    <m/>
    <m/>
    <n v="2100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55"/>
    <x v="55"/>
    <n v="0"/>
    <s v="SIN DESCRIPCIÓN PARA DESTINOS 00"/>
    <n v="7000"/>
    <n v="7000"/>
    <n v="0"/>
    <n v="0"/>
    <n v="0"/>
    <n v="0"/>
    <n v="0"/>
    <n v="0"/>
    <n v="0"/>
    <n v="0"/>
    <n v="7000"/>
    <n v="0"/>
    <n v="0"/>
    <n v="0"/>
    <n v="0"/>
    <n v="0"/>
    <m/>
    <n v="7000"/>
    <n v="0"/>
    <m/>
    <m/>
    <n v="7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56"/>
    <x v="56"/>
    <n v="0"/>
    <s v="SIN DESCRIPCIÓN PARA DESTINOS 00"/>
    <n v="6520000"/>
    <n v="5820000"/>
    <n v="5780862.4100000001"/>
    <n v="5691830.0899999999"/>
    <n v="5469249.29"/>
    <n v="222580.8"/>
    <n v="222580.8"/>
    <n v="0"/>
    <n v="0"/>
    <n v="0"/>
    <n v="739137.58999999985"/>
    <n v="700000"/>
    <n v="0"/>
    <n v="0"/>
    <n v="0"/>
    <n v="700000"/>
    <m/>
    <n v="6520000"/>
    <n v="0"/>
    <m/>
    <m/>
    <n v="739137.58999999985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57"/>
    <x v="57"/>
    <n v="60"/>
    <s v="MULTIANUAL 11"/>
    <n v="37000000"/>
    <n v="37000001.960000001"/>
    <n v="19479204.859999999"/>
    <n v="19479204.859999999"/>
    <n v="9739602.4399999995"/>
    <n v="9739602.4199999999"/>
    <n v="3246534.1399999997"/>
    <n v="6493068.2800000003"/>
    <n v="0"/>
    <n v="6493068.2800000003"/>
    <n v="17520795.140000001"/>
    <n v="0"/>
    <n v="0"/>
    <n v="0"/>
    <n v="1.96"/>
    <n v="-1.96"/>
    <m/>
    <n v="37000000"/>
    <n v="0"/>
    <m/>
    <m/>
    <n v="17520795.140000001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57"/>
    <x v="57"/>
    <n v="62"/>
    <s v="MULTIANUAL 16"/>
    <n v="4200000"/>
    <n v="4199998.04"/>
    <n v="4199999.87"/>
    <n v="4199999.87"/>
    <n v="3829532.44"/>
    <n v="370467.43"/>
    <n v="370467.43"/>
    <n v="0"/>
    <n v="0"/>
    <n v="0"/>
    <n v="0.12999999988824129"/>
    <n v="0"/>
    <n v="1.96"/>
    <n v="0"/>
    <n v="0"/>
    <n v="1.96"/>
    <m/>
    <n v="4200000"/>
    <n v="0"/>
    <m/>
    <m/>
    <n v="0.12999999988824129"/>
  </r>
  <r>
    <s v="2.5-02-26"/>
    <x v="4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2"/>
    <x v="2"/>
    <x v="58"/>
    <x v="58"/>
    <n v="22"/>
    <s v="ARRENDAMIENTO DE HELICOPTERO"/>
    <n v="7000000"/>
    <n v="7000000"/>
    <n v="6907284.96"/>
    <n v="6907284.96"/>
    <n v="6907284.96"/>
    <n v="0"/>
    <n v="0"/>
    <n v="0"/>
    <n v="0"/>
    <n v="0"/>
    <n v="92715.040000000037"/>
    <n v="0"/>
    <n v="0"/>
    <n v="0"/>
    <n v="0"/>
    <n v="0"/>
    <m/>
    <n v="7000000"/>
    <n v="0"/>
    <m/>
    <m/>
    <n v="92715.040000000037"/>
  </r>
  <r>
    <s v="2.5-02-26"/>
    <x v="4"/>
    <s v="1.3.4"/>
    <x v="0"/>
    <x v="0"/>
    <x v="0"/>
    <x v="1"/>
    <x v="1"/>
    <x v="0"/>
    <s v="05_26"/>
    <x v="0"/>
    <n v="1"/>
    <x v="1"/>
    <n v="10"/>
    <x v="1"/>
    <s v="007_26"/>
    <s v="DIRECCIÓN DE ADMINISTRACIÓN"/>
    <x v="2"/>
    <x v="2"/>
    <x v="58"/>
    <x v="58"/>
    <n v="0"/>
    <s v="SIN DESCRIPCIÓN PARA DESTINOS 00"/>
    <n v="68958396.959999993"/>
    <n v="68958396.959999993"/>
    <n v="68958396.859999999"/>
    <n v="68958396.859999999"/>
    <n v="57465330.700000003"/>
    <n v="11493066.16"/>
    <n v="5746533.0800000001"/>
    <n v="5746533.0800000001"/>
    <n v="0"/>
    <n v="5746533.0800000001"/>
    <n v="9.9999994039535522E-2"/>
    <n v="0"/>
    <n v="0"/>
    <n v="0"/>
    <n v="0"/>
    <n v="0"/>
    <m/>
    <n v="68958396.959999993"/>
    <n v="0"/>
    <m/>
    <m/>
    <n v="9.9999994039535522E-2"/>
  </r>
  <r>
    <s v="2.5-02-26"/>
    <x v="4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58"/>
    <x v="58"/>
    <n v="0"/>
    <s v="SIN DESCRIPCIÓN PARA DESTINOS 00"/>
    <n v="51480411.920000002"/>
    <n v="44329640"/>
    <n v="51451051.659999996"/>
    <n v="51451051.659999996"/>
    <n v="42875876.359999999"/>
    <n v="8575175.3000000007"/>
    <n v="4851807.6400000006"/>
    <n v="3723367.66"/>
    <n v="0"/>
    <n v="3723367.66"/>
    <n v="29360.260000005364"/>
    <n v="0"/>
    <n v="7150771.9199999999"/>
    <n v="0"/>
    <n v="0"/>
    <n v="7150771.9199999999"/>
    <m/>
    <n v="51480411.920000002"/>
    <n v="0"/>
    <m/>
    <m/>
    <n v="29360.260000005364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59"/>
    <x v="59"/>
    <n v="44"/>
    <s v="LIMPIEZA DE MINAS DE BASALTO"/>
    <n v="560000"/>
    <n v="560000"/>
    <n v="0"/>
    <n v="0"/>
    <n v="0"/>
    <n v="0"/>
    <n v="0"/>
    <n v="0"/>
    <n v="0"/>
    <n v="0"/>
    <n v="560000"/>
    <n v="0"/>
    <n v="0"/>
    <n v="0"/>
    <n v="0"/>
    <n v="0"/>
    <m/>
    <n v="560000"/>
    <n v="0"/>
    <m/>
    <m/>
    <n v="56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59"/>
    <x v="59"/>
    <n v="0"/>
    <s v="SIN DESCRIPCIÓN PARA DESTINOS 00"/>
    <n v="121386058.31999999"/>
    <n v="109386058.31999999"/>
    <n v="111421484.06999999"/>
    <n v="111421484.06999999"/>
    <n v="93111552.229999989"/>
    <n v="18309931.84"/>
    <n v="9154965.9199999999"/>
    <n v="9154965.9199999999"/>
    <n v="0"/>
    <n v="9154965.9199999999"/>
    <n v="9964574.25"/>
    <n v="1198740"/>
    <n v="10801260"/>
    <n v="0"/>
    <n v="0"/>
    <n v="12000000"/>
    <m/>
    <n v="121386058.31999999"/>
    <n v="0"/>
    <m/>
    <m/>
    <n v="9964574.25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59"/>
    <x v="59"/>
    <n v="0"/>
    <s v="SIN DESCRIPCIÓN PARA DESTINOS 00"/>
    <n v="70000000"/>
    <n v="50000000"/>
    <n v="0"/>
    <n v="0"/>
    <n v="0"/>
    <n v="0"/>
    <n v="0"/>
    <n v="0"/>
    <n v="0"/>
    <n v="0"/>
    <n v="70000000"/>
    <n v="20000000"/>
    <n v="0"/>
    <n v="0"/>
    <n v="0"/>
    <n v="20000000"/>
    <m/>
    <n v="70000000"/>
    <n v="0"/>
    <m/>
    <m/>
    <n v="7000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60"/>
    <x v="60"/>
    <n v="0"/>
    <s v="SIN DESCRIPCIÓN PARA DESTINOS 00"/>
    <n v="25000"/>
    <n v="25000"/>
    <n v="0"/>
    <n v="0"/>
    <n v="0"/>
    <n v="0"/>
    <n v="0"/>
    <n v="0"/>
    <n v="0"/>
    <n v="0"/>
    <n v="25000"/>
    <n v="0"/>
    <n v="0"/>
    <n v="0"/>
    <n v="0"/>
    <n v="0"/>
    <m/>
    <n v="25000"/>
    <n v="0"/>
    <m/>
    <m/>
    <n v="25000"/>
  </r>
  <r>
    <s v="1.1-00-26"/>
    <x v="1"/>
    <s v="1.3.4"/>
    <x v="0"/>
    <x v="0"/>
    <x v="0"/>
    <x v="1"/>
    <x v="1"/>
    <x v="0"/>
    <s v="06_26"/>
    <x v="9"/>
    <n v="4"/>
    <x v="0"/>
    <n v="14"/>
    <x v="17"/>
    <s v="009_26"/>
    <s v="DIRECCIÓN DE RELACIONES PÚBLICAS"/>
    <x v="2"/>
    <x v="2"/>
    <x v="60"/>
    <x v="60"/>
    <n v="0"/>
    <s v="SIN DESCRIPCIÓN PARA DESTINOS 00"/>
    <n v="0"/>
    <n v="0"/>
    <n v="0"/>
    <n v="0"/>
    <n v="0"/>
    <n v="0"/>
    <n v="0"/>
    <n v="0"/>
    <n v="0"/>
    <n v="0"/>
    <n v="0"/>
    <n v="0"/>
    <n v="0"/>
    <n v="0"/>
    <n v="0"/>
    <n v="0"/>
    <m/>
    <n v="0"/>
    <n v="0"/>
    <m/>
    <m/>
    <n v="0"/>
  </r>
  <r>
    <s v="1.1-00-26"/>
    <x v="1"/>
    <s v="1.3.5"/>
    <x v="0"/>
    <x v="0"/>
    <x v="1"/>
    <x v="1"/>
    <x v="1"/>
    <x v="0"/>
    <s v="03_26"/>
    <x v="1"/>
    <n v="6"/>
    <x v="2"/>
    <n v="4"/>
    <x v="2"/>
    <s v="003_26"/>
    <s v="DESPACHO DE LA SINDICATURA"/>
    <x v="2"/>
    <x v="2"/>
    <x v="61"/>
    <x v="61"/>
    <n v="0"/>
    <s v="SIN DESCRIPCIÓN PARA DESTINOS 00"/>
    <n v="3200000"/>
    <n v="3200000"/>
    <n v="1288464"/>
    <n v="461616"/>
    <n v="255167.99"/>
    <n v="206448.01"/>
    <n v="206448.01"/>
    <n v="0"/>
    <n v="0"/>
    <n v="0"/>
    <n v="1911536"/>
    <n v="0"/>
    <n v="0"/>
    <n v="0"/>
    <n v="0"/>
    <n v="0"/>
    <m/>
    <n v="3200000"/>
    <n v="0"/>
    <m/>
    <m/>
    <n v="1911536"/>
  </r>
  <r>
    <s v="1.1-00-26"/>
    <x v="1"/>
    <s v="1.3.4"/>
    <x v="0"/>
    <x v="0"/>
    <x v="0"/>
    <x v="1"/>
    <x v="1"/>
    <x v="0"/>
    <s v="02_26"/>
    <x v="2"/>
    <n v="4"/>
    <x v="0"/>
    <n v="2"/>
    <x v="3"/>
    <s v="002_26"/>
    <s v="DIRECCIÓN EJECUTIVA DE LA SECRETARIA GEN"/>
    <x v="2"/>
    <x v="2"/>
    <x v="61"/>
    <x v="61"/>
    <n v="0"/>
    <s v="SIN DESCRIPCIÓN PARA DESTINOS 00"/>
    <n v="500000"/>
    <n v="0"/>
    <n v="246312.92"/>
    <n v="179613.66"/>
    <n v="179613.66"/>
    <n v="0"/>
    <n v="0"/>
    <n v="0"/>
    <n v="0"/>
    <n v="0"/>
    <n v="253687.08"/>
    <n v="500000"/>
    <n v="0"/>
    <n v="0"/>
    <n v="0"/>
    <n v="500000"/>
    <m/>
    <n v="500000"/>
    <n v="0"/>
    <m/>
    <m/>
    <n v="253687.08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61"/>
    <x v="61"/>
    <n v="0"/>
    <s v="SIN DESCRIPCIÓN PARA DESTINOS 00"/>
    <n v="1616888"/>
    <n v="550000"/>
    <n v="0"/>
    <n v="0"/>
    <n v="0"/>
    <n v="0"/>
    <n v="0"/>
    <n v="0"/>
    <n v="0"/>
    <n v="0"/>
    <n v="1616888"/>
    <n v="1400000"/>
    <n v="0"/>
    <n v="0"/>
    <n v="333112"/>
    <n v="1066888"/>
    <m/>
    <n v="1616888"/>
    <n v="0"/>
    <m/>
    <m/>
    <n v="1616888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61"/>
    <x v="61"/>
    <n v="0"/>
    <s v="SIN DESCRIPCIÓN PARA DESTINOS 00"/>
    <n v="1800000"/>
    <n v="1800000"/>
    <n v="330213.33"/>
    <n v="0"/>
    <n v="0"/>
    <n v="0"/>
    <n v="0"/>
    <n v="0"/>
    <n v="0"/>
    <n v="0"/>
    <n v="1469786.67"/>
    <n v="0"/>
    <n v="0"/>
    <n v="0"/>
    <n v="0"/>
    <n v="0"/>
    <m/>
    <n v="1800000"/>
    <n v="0"/>
    <m/>
    <m/>
    <n v="1469786.67"/>
  </r>
  <r>
    <s v="1.1-00-26"/>
    <x v="1"/>
    <s v="1.3.4"/>
    <x v="0"/>
    <x v="0"/>
    <x v="0"/>
    <x v="5"/>
    <x v="5"/>
    <x v="0"/>
    <s v="18_26"/>
    <x v="11"/>
    <n v="4"/>
    <x v="0"/>
    <n v="72"/>
    <x v="33"/>
    <s v="044_26"/>
    <s v="ORGANO INTERNO DE CONTROL"/>
    <x v="2"/>
    <x v="2"/>
    <x v="61"/>
    <x v="61"/>
    <n v="0"/>
    <s v="SIN DESCRIPCIÓN PARA DESTINOS 00"/>
    <n v="1500000"/>
    <n v="0"/>
    <n v="889662.03"/>
    <n v="0"/>
    <n v="0"/>
    <n v="0"/>
    <n v="0"/>
    <n v="0"/>
    <n v="0"/>
    <n v="0"/>
    <n v="610337.97"/>
    <n v="1500000"/>
    <n v="0"/>
    <n v="0"/>
    <n v="0"/>
    <n v="1500000"/>
    <m/>
    <n v="1500000"/>
    <n v="0"/>
    <m/>
    <m/>
    <n v="610337.97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61"/>
    <x v="61"/>
    <n v="0"/>
    <s v="SIN DESCRIPCIÓN PARA DESTINOS 00"/>
    <n v="2000000"/>
    <n v="2000000"/>
    <n v="0"/>
    <n v="0"/>
    <n v="0"/>
    <n v="0"/>
    <n v="0"/>
    <n v="0"/>
    <n v="0"/>
    <n v="0"/>
    <n v="2000000"/>
    <n v="0"/>
    <n v="0"/>
    <n v="0"/>
    <n v="0"/>
    <n v="0"/>
    <m/>
    <n v="2000000"/>
    <n v="0"/>
    <m/>
    <m/>
    <n v="2000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62"/>
    <x v="62"/>
    <n v="0"/>
    <s v="SIN DESCRIPCIÓN PARA DESTINOS 00"/>
    <n v="8500000"/>
    <n v="8500000"/>
    <n v="0"/>
    <n v="0"/>
    <n v="0"/>
    <n v="0"/>
    <n v="0"/>
    <n v="0"/>
    <n v="0"/>
    <n v="0"/>
    <n v="8500000"/>
    <n v="0"/>
    <n v="0"/>
    <n v="0"/>
    <n v="0"/>
    <n v="0"/>
    <m/>
    <n v="8500000"/>
    <n v="0"/>
    <m/>
    <m/>
    <n v="8500000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63"/>
    <x v="63"/>
    <n v="0"/>
    <s v="SIN DESCRIPCIÓN PARA DESTINOS 00"/>
    <n v="5150000"/>
    <n v="5150000"/>
    <n v="2000000"/>
    <n v="0"/>
    <n v="0"/>
    <n v="0"/>
    <n v="0"/>
    <n v="0"/>
    <n v="0"/>
    <n v="0"/>
    <n v="3150000"/>
    <n v="0"/>
    <n v="0"/>
    <n v="0"/>
    <n v="0"/>
    <n v="0"/>
    <m/>
    <n v="5150000"/>
    <n v="0"/>
    <m/>
    <m/>
    <n v="315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63"/>
    <x v="63"/>
    <n v="0"/>
    <s v="SIN DESCRIPCIÓN PARA DESTINOS 00"/>
    <n v="833112"/>
    <n v="500000"/>
    <n v="833112"/>
    <n v="833112"/>
    <n v="833112"/>
    <n v="0"/>
    <n v="0"/>
    <n v="0"/>
    <n v="0"/>
    <n v="0"/>
    <n v="0"/>
    <n v="0"/>
    <n v="333112"/>
    <n v="0"/>
    <n v="0"/>
    <n v="333112"/>
    <m/>
    <n v="833112"/>
    <n v="0"/>
    <m/>
    <m/>
    <n v="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63"/>
    <x v="63"/>
    <n v="0"/>
    <s v="SIN DESCRIPCIÓN PARA DESTINOS 00"/>
    <n v="950000"/>
    <n v="950000"/>
    <n v="0"/>
    <n v="0"/>
    <n v="0"/>
    <n v="0"/>
    <n v="0"/>
    <n v="0"/>
    <n v="0"/>
    <n v="0"/>
    <n v="950000"/>
    <n v="0"/>
    <n v="0"/>
    <n v="0"/>
    <n v="0"/>
    <n v="0"/>
    <m/>
    <n v="950000"/>
    <n v="0"/>
    <m/>
    <m/>
    <n v="950000"/>
  </r>
  <r>
    <s v="2.5-02-26"/>
    <x v="4"/>
    <s v="1.7.1"/>
    <x v="0"/>
    <x v="4"/>
    <x v="5"/>
    <x v="1"/>
    <x v="1"/>
    <x v="0"/>
    <s v="07_26"/>
    <x v="5"/>
    <n v="1"/>
    <x v="1"/>
    <n v="20"/>
    <x v="30"/>
    <s v="015_26"/>
    <s v="COMISARIA DE LA POLICIA PREVENTIVA MUNIC"/>
    <x v="2"/>
    <x v="2"/>
    <x v="64"/>
    <x v="64"/>
    <n v="0"/>
    <s v="SIN DESCRIPCIÓN PARA DESTINOS 00"/>
    <n v="3000000"/>
    <n v="3000000"/>
    <n v="0"/>
    <n v="0"/>
    <n v="0"/>
    <n v="0"/>
    <n v="0"/>
    <n v="0"/>
    <n v="0"/>
    <n v="0"/>
    <n v="3000000"/>
    <n v="0"/>
    <n v="0"/>
    <n v="0"/>
    <n v="0"/>
    <n v="0"/>
    <m/>
    <n v="3000000"/>
    <n v="0"/>
    <m/>
    <m/>
    <n v="300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64"/>
    <x v="64"/>
    <n v="0"/>
    <s v="SIN DESCRIPCIÓN PARA DESTINOS 00"/>
    <n v="3900000"/>
    <n v="1600000"/>
    <n v="0"/>
    <n v="0"/>
    <n v="0"/>
    <n v="0"/>
    <n v="0"/>
    <n v="0"/>
    <n v="0"/>
    <n v="0"/>
    <n v="3900000"/>
    <n v="2300000"/>
    <n v="0"/>
    <n v="0"/>
    <n v="0"/>
    <n v="2300000"/>
    <m/>
    <n v="3900000"/>
    <n v="0"/>
    <m/>
    <m/>
    <n v="3900000"/>
  </r>
  <r>
    <s v="1.1-00-26"/>
    <x v="1"/>
    <s v="1.3.4"/>
    <x v="0"/>
    <x v="0"/>
    <x v="0"/>
    <x v="5"/>
    <x v="5"/>
    <x v="0"/>
    <s v="18_26"/>
    <x v="11"/>
    <n v="4"/>
    <x v="0"/>
    <n v="72"/>
    <x v="33"/>
    <s v="044_26"/>
    <s v="ORGANO INTERNO DE CONTROL"/>
    <x v="2"/>
    <x v="2"/>
    <x v="64"/>
    <x v="64"/>
    <n v="0"/>
    <s v="SIN DESCRIPCIÓN PARA DESTINOS 00"/>
    <n v="500000"/>
    <n v="0"/>
    <n v="0"/>
    <n v="0"/>
    <n v="0"/>
    <n v="0"/>
    <n v="0"/>
    <n v="0"/>
    <n v="0"/>
    <n v="0"/>
    <n v="500000"/>
    <n v="500000"/>
    <n v="0"/>
    <n v="0"/>
    <n v="0"/>
    <n v="500000"/>
    <m/>
    <n v="500000"/>
    <n v="0"/>
    <m/>
    <m/>
    <n v="500000"/>
  </r>
  <r>
    <s v="1.1-00-26"/>
    <x v="1"/>
    <s v="2.4.2"/>
    <x v="2"/>
    <x v="8"/>
    <x v="13"/>
    <x v="1"/>
    <x v="1"/>
    <x v="0"/>
    <s v="09_26"/>
    <x v="7"/>
    <n v="2"/>
    <x v="3"/>
    <n v="33"/>
    <x v="34"/>
    <s v="026_26"/>
    <s v="DIRECCIÓN DE CULTURA"/>
    <x v="2"/>
    <x v="2"/>
    <x v="64"/>
    <x v="64"/>
    <n v="0"/>
    <s v="SIN DESCRIPCIÓN PARA DESTINOS 00"/>
    <n v="230000"/>
    <n v="230000"/>
    <n v="0"/>
    <n v="0"/>
    <n v="0"/>
    <n v="0"/>
    <n v="0"/>
    <n v="0"/>
    <n v="0"/>
    <n v="0"/>
    <n v="230000"/>
    <n v="0"/>
    <n v="0"/>
    <n v="0"/>
    <n v="0"/>
    <n v="0"/>
    <m/>
    <n v="230000"/>
    <n v="0"/>
    <m/>
    <m/>
    <n v="230000"/>
  </r>
  <r>
    <s v="1.1-00-26"/>
    <x v="1"/>
    <s v="1.7.1"/>
    <x v="0"/>
    <x v="4"/>
    <x v="5"/>
    <x v="1"/>
    <x v="1"/>
    <x v="0"/>
    <s v="07_26"/>
    <x v="5"/>
    <n v="1"/>
    <x v="1"/>
    <n v="21"/>
    <x v="12"/>
    <s v="015_26"/>
    <s v="COMISARIA DE LA POLICIA PREVENTIVA MUNIC"/>
    <x v="2"/>
    <x v="2"/>
    <x v="65"/>
    <x v="65"/>
    <n v="21"/>
    <s v="FORMATOS IPH"/>
    <n v="1050000"/>
    <n v="1050000"/>
    <n v="0"/>
    <n v="0"/>
    <n v="0"/>
    <n v="0"/>
    <n v="0"/>
    <n v="0"/>
    <n v="0"/>
    <n v="0"/>
    <n v="1050000"/>
    <n v="0"/>
    <n v="0"/>
    <n v="0"/>
    <n v="0"/>
    <n v="0"/>
    <m/>
    <n v="1050000"/>
    <n v="0"/>
    <m/>
    <m/>
    <n v="105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65"/>
    <x v="65"/>
    <n v="0"/>
    <s v="SIN DESCRIPCIÓN PARA DESTINOS 00"/>
    <n v="4323"/>
    <n v="0"/>
    <n v="0"/>
    <n v="0"/>
    <n v="0"/>
    <n v="0"/>
    <n v="0"/>
    <n v="0"/>
    <n v="0"/>
    <n v="0"/>
    <n v="4323"/>
    <n v="0"/>
    <n v="4323"/>
    <n v="0"/>
    <n v="0"/>
    <n v="4323"/>
    <m/>
    <n v="4323"/>
    <n v="0"/>
    <m/>
    <m/>
    <n v="4323"/>
  </r>
  <r>
    <s v="1.1-00-26"/>
    <x v="1"/>
    <s v="1.3.4"/>
    <x v="0"/>
    <x v="0"/>
    <x v="0"/>
    <x v="1"/>
    <x v="1"/>
    <x v="0"/>
    <s v="06_26"/>
    <x v="9"/>
    <n v="4"/>
    <x v="0"/>
    <n v="17"/>
    <x v="31"/>
    <s v="012_26"/>
    <s v="DESPACHO DE LA JEFATURA DE GABINETE"/>
    <x v="2"/>
    <x v="2"/>
    <x v="65"/>
    <x v="65"/>
    <n v="0"/>
    <s v="SIN DESCRIPCIÓN PARA DESTINOS 00"/>
    <n v="10000000"/>
    <n v="10000000"/>
    <n v="3230581.67"/>
    <n v="3230581.67"/>
    <n v="0"/>
    <n v="3230581.67"/>
    <n v="3230581.67"/>
    <n v="0"/>
    <n v="0"/>
    <n v="0"/>
    <n v="6769418.3300000001"/>
    <n v="0"/>
    <n v="0"/>
    <n v="0"/>
    <n v="0"/>
    <n v="0"/>
    <m/>
    <n v="10000000"/>
    <n v="0"/>
    <m/>
    <m/>
    <n v="6769418.3300000001"/>
  </r>
  <r>
    <s v="1.1-00-26"/>
    <x v="1"/>
    <s v="1.3.4"/>
    <x v="0"/>
    <x v="0"/>
    <x v="0"/>
    <x v="1"/>
    <x v="1"/>
    <x v="0"/>
    <s v="06_26"/>
    <x v="9"/>
    <n v="6"/>
    <x v="2"/>
    <n v="19"/>
    <x v="27"/>
    <s v="014_26"/>
    <s v="COORDINACION GENERAL DE PROYECTOS ESTRAT"/>
    <x v="2"/>
    <x v="2"/>
    <x v="65"/>
    <x v="65"/>
    <n v="65"/>
    <s v="SEÑALETICA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66"/>
    <x v="66"/>
    <n v="0"/>
    <s v="SIN DESCRIPCIÓN PARA DESTINOS 00"/>
    <n v="77442266.879999995"/>
    <n v="77442266.879999995"/>
    <n v="16670731.199999999"/>
    <n v="16670731.199999999"/>
    <n v="232000"/>
    <n v="16438731.199999999"/>
    <n v="11385771.199999999"/>
    <n v="5052960"/>
    <n v="0"/>
    <n v="5052960"/>
    <n v="60771535.679999992"/>
    <n v="0"/>
    <n v="0"/>
    <n v="0"/>
    <n v="0"/>
    <n v="0"/>
    <m/>
    <n v="77442266.879999995"/>
    <n v="0"/>
    <m/>
    <m/>
    <n v="60771535.679999992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67"/>
    <x v="67"/>
    <n v="0"/>
    <s v="SIN DESCRIPCIÓN PARA DESTINOS 00"/>
    <n v="1800000"/>
    <n v="1800000"/>
    <n v="0"/>
    <n v="0"/>
    <n v="0"/>
    <n v="0"/>
    <n v="0"/>
    <n v="0"/>
    <n v="0"/>
    <n v="0"/>
    <n v="1800000"/>
    <n v="0"/>
    <n v="0"/>
    <n v="0"/>
    <n v="0"/>
    <n v="0"/>
    <m/>
    <n v="1800000"/>
    <n v="0"/>
    <m/>
    <m/>
    <n v="1800000"/>
  </r>
  <r>
    <s v="1.1-00-26"/>
    <x v="1"/>
    <s v="2.3.1"/>
    <x v="2"/>
    <x v="2"/>
    <x v="3"/>
    <x v="1"/>
    <x v="1"/>
    <x v="0"/>
    <s v="07_26"/>
    <x v="5"/>
    <n v="2"/>
    <x v="3"/>
    <n v="24"/>
    <x v="7"/>
    <s v="018_26"/>
    <s v="DIRECCIÓN DE SALUD PÚBLICA"/>
    <x v="2"/>
    <x v="2"/>
    <x v="67"/>
    <x v="67"/>
    <n v="0"/>
    <s v="SIN DESCRIPCIÓN PARA DESTINOS 00"/>
    <n v="14500000"/>
    <n v="10000000"/>
    <n v="3905550.64"/>
    <n v="3905550.64"/>
    <n v="3905550.64"/>
    <n v="0"/>
    <n v="0"/>
    <n v="0"/>
    <n v="0"/>
    <n v="0"/>
    <n v="10594449.359999999"/>
    <n v="4500000"/>
    <n v="0"/>
    <n v="0"/>
    <n v="0"/>
    <n v="4500000"/>
    <m/>
    <n v="14500000"/>
    <n v="0"/>
    <m/>
    <m/>
    <n v="10594449.359999999"/>
  </r>
  <r>
    <s v="1.1-00-26"/>
    <x v="1"/>
    <s v="1.7.1"/>
    <x v="0"/>
    <x v="4"/>
    <x v="5"/>
    <x v="1"/>
    <x v="1"/>
    <x v="0"/>
    <s v="07_26"/>
    <x v="5"/>
    <n v="1"/>
    <x v="1"/>
    <n v="21"/>
    <x v="12"/>
    <s v="015_26"/>
    <s v="COMISARIA DE LA POLICIA PREVENTIVA MUNIC"/>
    <x v="2"/>
    <x v="2"/>
    <x v="67"/>
    <x v="67"/>
    <n v="0"/>
    <s v="SIN DESCRIPCIÓN PARA DESTINOS 00"/>
    <n v="2300000"/>
    <n v="2300000"/>
    <n v="0"/>
    <n v="0"/>
    <n v="0"/>
    <n v="0"/>
    <n v="0"/>
    <n v="0"/>
    <n v="0"/>
    <n v="0"/>
    <n v="2300000"/>
    <n v="3000000"/>
    <n v="0"/>
    <n v="0"/>
    <n v="3000000"/>
    <n v="0"/>
    <m/>
    <n v="2300000"/>
    <n v="0"/>
    <m/>
    <m/>
    <n v="230000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2"/>
    <x v="2"/>
    <x v="67"/>
    <x v="67"/>
    <n v="80"/>
    <s v="ATLAS DE RIESGOS"/>
    <n v="3000000"/>
    <n v="0"/>
    <n v="0"/>
    <n v="0"/>
    <n v="0"/>
    <n v="0"/>
    <n v="0"/>
    <n v="0"/>
    <n v="0"/>
    <n v="0"/>
    <n v="3000000"/>
    <n v="0"/>
    <n v="3000000"/>
    <n v="0"/>
    <n v="0"/>
    <n v="3000000"/>
    <m/>
    <n v="3000000"/>
    <n v="0"/>
    <m/>
    <m/>
    <n v="3000000"/>
  </r>
  <r>
    <s v="1.1-00-26"/>
    <x v="1"/>
    <s v="1.3.4"/>
    <x v="0"/>
    <x v="0"/>
    <x v="0"/>
    <x v="1"/>
    <x v="1"/>
    <x v="0"/>
    <s v="04_26"/>
    <x v="3"/>
    <n v="4"/>
    <x v="0"/>
    <n v="7"/>
    <x v="35"/>
    <s v="005_26"/>
    <s v="DIRECCIÓN DE PROCESOS ADMINISTRATIVOS Y"/>
    <x v="2"/>
    <x v="2"/>
    <x v="67"/>
    <x v="67"/>
    <n v="0"/>
    <s v="SIN DESCRIPCIÓN PARA DESTINOS 00"/>
    <n v="17000000"/>
    <n v="17000000"/>
    <n v="17000000"/>
    <n v="17000000"/>
    <n v="14166666.66"/>
    <n v="2833333.34"/>
    <n v="2833333.34"/>
    <n v="0"/>
    <n v="0"/>
    <n v="0"/>
    <n v="0"/>
    <n v="0"/>
    <n v="0"/>
    <n v="0"/>
    <n v="0"/>
    <n v="0"/>
    <m/>
    <n v="17000000"/>
    <n v="0"/>
    <m/>
    <m/>
    <n v="0"/>
  </r>
  <r>
    <s v="1.1-00-26"/>
    <x v="1"/>
    <s v="1.3.4"/>
    <x v="0"/>
    <x v="0"/>
    <x v="0"/>
    <x v="1"/>
    <x v="1"/>
    <x v="0"/>
    <s v="06_26"/>
    <x v="9"/>
    <n v="4"/>
    <x v="0"/>
    <n v="16"/>
    <x v="36"/>
    <s v="011_26"/>
    <s v="DIRECCIÓN DE CENSOS Y ESTADISTICAS"/>
    <x v="2"/>
    <x v="2"/>
    <x v="67"/>
    <x v="67"/>
    <n v="0"/>
    <s v="SIN DESCRIPCIÓN PARA DESTINOS 00"/>
    <n v="7285000"/>
    <n v="3985000"/>
    <n v="0"/>
    <n v="0"/>
    <n v="0"/>
    <n v="0"/>
    <n v="0"/>
    <n v="0"/>
    <n v="0"/>
    <n v="0"/>
    <n v="7285000"/>
    <n v="3300000"/>
    <n v="0"/>
    <n v="0"/>
    <n v="0"/>
    <n v="3300000"/>
    <m/>
    <n v="7285000"/>
    <n v="5149096.3899999997"/>
    <m/>
    <m/>
    <n v="2135903.6100000003"/>
  </r>
  <r>
    <s v="1.1-00-26"/>
    <x v="1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2"/>
    <x v="2"/>
    <x v="67"/>
    <x v="67"/>
    <n v="0"/>
    <s v="SIN DESCRIPCIÓN PARA DESTINOS 00"/>
    <n v="10000000"/>
    <n v="0"/>
    <n v="0"/>
    <n v="0"/>
    <n v="0"/>
    <n v="0"/>
    <n v="0"/>
    <n v="0"/>
    <n v="0"/>
    <n v="0"/>
    <n v="10000000"/>
    <n v="10000000"/>
    <n v="0"/>
    <n v="0"/>
    <n v="0"/>
    <n v="10000000"/>
    <m/>
    <n v="10000000"/>
    <n v="0"/>
    <m/>
    <m/>
    <n v="10000000"/>
  </r>
  <r>
    <s v="1.1-00-26"/>
    <x v="1"/>
    <s v="1.3.5"/>
    <x v="0"/>
    <x v="0"/>
    <x v="1"/>
    <x v="1"/>
    <x v="1"/>
    <x v="0"/>
    <s v="03_26"/>
    <x v="1"/>
    <n v="6"/>
    <x v="2"/>
    <n v="4"/>
    <x v="2"/>
    <s v="003_26"/>
    <s v="DESPACHO DE LA SINDICATURA"/>
    <x v="2"/>
    <x v="2"/>
    <x v="68"/>
    <x v="68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1.3.4"/>
    <x v="0"/>
    <x v="0"/>
    <x v="0"/>
    <x v="1"/>
    <x v="1"/>
    <x v="0"/>
    <s v="02_26"/>
    <x v="2"/>
    <n v="4"/>
    <x v="0"/>
    <n v="2"/>
    <x v="3"/>
    <s v="002_26"/>
    <s v="DIRECCIÓN EJECUTIVA DE LA SECRETARIA GEN"/>
    <x v="2"/>
    <x v="2"/>
    <x v="68"/>
    <x v="68"/>
    <n v="0"/>
    <s v="SIN DESCRIPCIÓN PARA DESTINOS 00"/>
    <n v="2500000"/>
    <n v="2000000"/>
    <n v="1992655"/>
    <n v="20655"/>
    <n v="0"/>
    <n v="20655"/>
    <n v="20655"/>
    <n v="0"/>
    <n v="0"/>
    <n v="0"/>
    <n v="507345"/>
    <n v="500000"/>
    <n v="0"/>
    <n v="0"/>
    <n v="0"/>
    <n v="500000"/>
    <m/>
    <n v="2500000"/>
    <n v="0"/>
    <m/>
    <m/>
    <n v="507345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68"/>
    <x v="68"/>
    <n v="0"/>
    <s v="SIN DESCRIPCIÓN PARA DESTINOS 00"/>
    <n v="22880677"/>
    <n v="23700000"/>
    <n v="4140264.63"/>
    <n v="4140264.63"/>
    <n v="0"/>
    <n v="4140264.63"/>
    <n v="0"/>
    <n v="4140264.63"/>
    <n v="0"/>
    <n v="4140264.63"/>
    <n v="18740412.370000001"/>
    <n v="0"/>
    <n v="0"/>
    <n v="0"/>
    <n v="819323"/>
    <n v="-819323"/>
    <m/>
    <n v="22880677"/>
    <n v="0"/>
    <m/>
    <m/>
    <n v="18740412.370000001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69"/>
    <x v="69"/>
    <n v="0"/>
    <s v="SIN DESCRIPCIÓN PARA DESTINOS 00"/>
    <n v="40000000"/>
    <n v="40000000"/>
    <n v="4347788.2"/>
    <n v="4347788.2"/>
    <n v="0"/>
    <n v="4347788.2"/>
    <n v="0"/>
    <n v="4347788.2"/>
    <n v="0"/>
    <n v="4347788.2"/>
    <n v="35652211.799999997"/>
    <n v="0"/>
    <n v="0"/>
    <n v="0"/>
    <n v="0"/>
    <n v="0"/>
    <m/>
    <n v="40000000"/>
    <n v="0"/>
    <m/>
    <m/>
    <n v="35652211.799999997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70"/>
    <x v="70"/>
    <n v="0"/>
    <s v="SIN DESCRIPCIÓN PARA DESTINOS 00"/>
    <n v="4100000"/>
    <n v="4100000"/>
    <n v="169552.15"/>
    <n v="169552.15"/>
    <n v="0"/>
    <n v="169552.15"/>
    <n v="169552.15"/>
    <n v="0"/>
    <n v="0"/>
    <n v="0"/>
    <n v="3930447.85"/>
    <n v="0"/>
    <n v="0"/>
    <n v="0"/>
    <n v="0"/>
    <n v="0"/>
    <m/>
    <n v="4100000"/>
    <n v="0"/>
    <m/>
    <m/>
    <n v="3930447.85"/>
  </r>
  <r>
    <s v="1.1-00-26"/>
    <x v="1"/>
    <s v="1.3.5"/>
    <x v="0"/>
    <x v="0"/>
    <x v="1"/>
    <x v="1"/>
    <x v="1"/>
    <x v="0"/>
    <s v="03_26"/>
    <x v="1"/>
    <n v="6"/>
    <x v="2"/>
    <n v="4"/>
    <x v="2"/>
    <s v="003_26"/>
    <s v="DESPACHO DE LA SINDICATURA"/>
    <x v="2"/>
    <x v="2"/>
    <x v="71"/>
    <x v="71"/>
    <n v="0"/>
    <s v="SIN DESCRIPCIÓN PARA DESTINOS 00"/>
    <n v="5000"/>
    <n v="5000"/>
    <n v="0"/>
    <n v="0"/>
    <n v="0"/>
    <n v="0"/>
    <n v="0"/>
    <n v="0"/>
    <n v="0"/>
    <n v="0"/>
    <n v="5000"/>
    <n v="0"/>
    <n v="0"/>
    <n v="0"/>
    <n v="0"/>
    <n v="0"/>
    <m/>
    <n v="5000"/>
    <n v="0"/>
    <m/>
    <m/>
    <n v="5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71"/>
    <x v="71"/>
    <n v="0"/>
    <s v="SIN DESCRIPCIÓN PARA DESTINOS 00"/>
    <n v="300000"/>
    <n v="300000"/>
    <n v="0"/>
    <n v="0"/>
    <n v="0"/>
    <n v="0"/>
    <n v="0"/>
    <n v="0"/>
    <n v="0"/>
    <n v="0"/>
    <n v="300000"/>
    <n v="0"/>
    <n v="0"/>
    <n v="0"/>
    <n v="0"/>
    <n v="0"/>
    <m/>
    <n v="300000"/>
    <n v="0"/>
    <m/>
    <m/>
    <n v="30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72"/>
    <x v="72"/>
    <n v="0"/>
    <s v="SIN DESCRIPCIÓN PARA DESTINOS 00"/>
    <n v="8732945.1600000001"/>
    <n v="8732945.1600000001"/>
    <n v="8732945.1600000001"/>
    <n v="8732945.1600000001"/>
    <n v="8732945.1600000001"/>
    <n v="0"/>
    <n v="0"/>
    <n v="0"/>
    <n v="0"/>
    <n v="0"/>
    <n v="0"/>
    <n v="0"/>
    <n v="0"/>
    <n v="0"/>
    <n v="0"/>
    <n v="0"/>
    <m/>
    <n v="8732945.1600000001"/>
    <n v="0"/>
    <m/>
    <m/>
    <n v="0"/>
  </r>
  <r>
    <s v="1.1-00-26"/>
    <x v="1"/>
    <s v="3.2.1"/>
    <x v="1"/>
    <x v="6"/>
    <x v="9"/>
    <x v="1"/>
    <x v="1"/>
    <x v="0"/>
    <s v="11_26"/>
    <x v="8"/>
    <n v="5"/>
    <x v="5"/>
    <n v="59"/>
    <x v="32"/>
    <s v="035_26"/>
    <s v="DIRECCIÓN DE DESARROLLO RURAL"/>
    <x v="2"/>
    <x v="2"/>
    <x v="72"/>
    <x v="72"/>
    <n v="0"/>
    <s v="SIN DESCRIPCIÓN PARA DESTINOS 00"/>
    <n v="400000"/>
    <n v="400000"/>
    <n v="0"/>
    <n v="0"/>
    <n v="0"/>
    <n v="0"/>
    <n v="0"/>
    <n v="0"/>
    <n v="0"/>
    <n v="0"/>
    <n v="400000"/>
    <n v="0"/>
    <n v="0"/>
    <n v="0"/>
    <n v="0"/>
    <n v="0"/>
    <m/>
    <n v="400000"/>
    <n v="0"/>
    <m/>
    <m/>
    <n v="40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73"/>
    <x v="73"/>
    <n v="0"/>
    <s v="SIN DESCRIPCIÓN PARA DESTINOS 00"/>
    <n v="350000"/>
    <n v="350000"/>
    <n v="0"/>
    <n v="0"/>
    <n v="0"/>
    <n v="0"/>
    <n v="0"/>
    <n v="0"/>
    <n v="0"/>
    <n v="0"/>
    <n v="350000"/>
    <n v="0"/>
    <n v="0"/>
    <n v="0"/>
    <n v="0"/>
    <n v="0"/>
    <m/>
    <n v="350000"/>
    <n v="0"/>
    <m/>
    <m/>
    <n v="35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74"/>
    <x v="74"/>
    <n v="12"/>
    <s v="CAT"/>
    <n v="21000000"/>
    <n v="21000000"/>
    <n v="3418049.81"/>
    <n v="3418049.81"/>
    <n v="0"/>
    <n v="3418049.81"/>
    <n v="0"/>
    <n v="3418049.81"/>
    <n v="0"/>
    <n v="3418049.81"/>
    <n v="17581950.190000001"/>
    <n v="0"/>
    <n v="0"/>
    <n v="0"/>
    <n v="0"/>
    <n v="0"/>
    <m/>
    <n v="21000000"/>
    <n v="0"/>
    <m/>
    <m/>
    <n v="17581950.190000001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74"/>
    <x v="74"/>
    <n v="0"/>
    <s v="SIN DESCRIPCIÓN PARA DESTINOS 00"/>
    <n v="8250000"/>
    <n v="8250000"/>
    <n v="131654.81"/>
    <n v="131654.81"/>
    <n v="131654.81"/>
    <n v="0"/>
    <n v="0"/>
    <n v="0"/>
    <n v="0"/>
    <n v="0"/>
    <n v="8118345.1900000004"/>
    <n v="0"/>
    <n v="0"/>
    <n v="0"/>
    <n v="0"/>
    <n v="0"/>
    <m/>
    <n v="8250000"/>
    <n v="0"/>
    <m/>
    <m/>
    <n v="8118345.1900000004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2"/>
    <x v="2"/>
    <x v="74"/>
    <x v="74"/>
    <n v="0"/>
    <s v="SIN DESCRIPCIÓN PARA DESTINOS 00"/>
    <n v="13797564.800000001"/>
    <n v="5000000"/>
    <n v="0"/>
    <n v="0"/>
    <n v="0"/>
    <n v="0"/>
    <n v="0"/>
    <n v="0"/>
    <n v="0"/>
    <n v="0"/>
    <n v="13797564.800000001"/>
    <n v="10000000"/>
    <n v="0"/>
    <n v="0"/>
    <n v="1202435.2"/>
    <n v="8797564.8000000007"/>
    <m/>
    <n v="13797564.800000001"/>
    <n v="0"/>
    <m/>
    <m/>
    <n v="13797564.800000001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2"/>
    <x v="2"/>
    <x v="74"/>
    <x v="74"/>
    <n v="74"/>
    <s v="CAMELLONES"/>
    <n v="0"/>
    <n v="0"/>
    <n v="0"/>
    <n v="0"/>
    <n v="0"/>
    <n v="0"/>
    <n v="0"/>
    <n v="0"/>
    <n v="0"/>
    <n v="0"/>
    <n v="0"/>
    <n v="18000000"/>
    <n v="0"/>
    <n v="0"/>
    <n v="18000000"/>
    <n v="0"/>
    <m/>
    <n v="0"/>
    <n v="0"/>
    <m/>
    <m/>
    <n v="0"/>
  </r>
  <r>
    <s v="1.1-00-26"/>
    <x v="1"/>
    <s v="1.3.4"/>
    <x v="0"/>
    <x v="0"/>
    <x v="0"/>
    <x v="1"/>
    <x v="1"/>
    <x v="0"/>
    <s v="09_26"/>
    <x v="7"/>
    <n v="1"/>
    <x v="1"/>
    <n v="34"/>
    <x v="37"/>
    <s v="027_26"/>
    <s v="DIRECCION DE DESARROLLO Y CERCANIA SOCIA"/>
    <x v="2"/>
    <x v="2"/>
    <x v="74"/>
    <x v="74"/>
    <n v="0"/>
    <s v="SIN DESCRIPCIÓN PARA DESTINOS 00"/>
    <n v="29232000"/>
    <n v="29232000"/>
    <n v="2436000"/>
    <n v="2436000"/>
    <n v="2436000"/>
    <n v="0"/>
    <n v="0"/>
    <n v="0"/>
    <n v="0"/>
    <n v="0"/>
    <n v="26796000"/>
    <n v="0"/>
    <n v="0"/>
    <n v="0"/>
    <n v="0"/>
    <n v="0"/>
    <m/>
    <n v="29232000"/>
    <n v="0"/>
    <m/>
    <m/>
    <n v="26796000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75"/>
    <x v="75"/>
    <n v="0"/>
    <s v="SIN DESCRIPCIÓN PARA DESTINOS 00"/>
    <n v="30000"/>
    <n v="30000"/>
    <n v="0"/>
    <n v="0"/>
    <n v="0"/>
    <n v="0"/>
    <n v="0"/>
    <n v="0"/>
    <n v="0"/>
    <n v="0"/>
    <n v="30000"/>
    <n v="0"/>
    <n v="0"/>
    <n v="0"/>
    <n v="0"/>
    <n v="0"/>
    <m/>
    <n v="30000"/>
    <n v="0"/>
    <m/>
    <m/>
    <n v="3000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2"/>
    <x v="2"/>
    <x v="75"/>
    <x v="75"/>
    <n v="0"/>
    <s v="SIN DESCRIPCIÓN PARA DESTINOS 00"/>
    <n v="15000"/>
    <n v="15000"/>
    <n v="0"/>
    <n v="0"/>
    <n v="0"/>
    <n v="0"/>
    <n v="0"/>
    <n v="0"/>
    <n v="0"/>
    <n v="0"/>
    <n v="15000"/>
    <n v="0"/>
    <n v="0"/>
    <n v="0"/>
    <n v="0"/>
    <n v="0"/>
    <m/>
    <n v="15000"/>
    <n v="0"/>
    <m/>
    <m/>
    <n v="15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75"/>
    <x v="75"/>
    <n v="0"/>
    <s v="SIN DESCRIPCIÓN PARA DESTINOS 00"/>
    <n v="40000"/>
    <n v="40000"/>
    <n v="0"/>
    <n v="0"/>
    <n v="0"/>
    <n v="0"/>
    <n v="0"/>
    <n v="0"/>
    <n v="0"/>
    <n v="0"/>
    <n v="40000"/>
    <n v="0"/>
    <n v="0"/>
    <n v="0"/>
    <n v="0"/>
    <n v="0"/>
    <m/>
    <n v="40000"/>
    <n v="0"/>
    <m/>
    <m/>
    <n v="40000"/>
  </r>
  <r>
    <s v="1.1-00-26"/>
    <x v="1"/>
    <s v="3.8.4"/>
    <x v="1"/>
    <x v="1"/>
    <x v="2"/>
    <x v="2"/>
    <x v="2"/>
    <x v="0"/>
    <s v="12_26"/>
    <x v="4"/>
    <n v="4"/>
    <x v="0"/>
    <n v="66"/>
    <x v="6"/>
    <s v="038_26"/>
    <s v="DESPACHO DE LA COORDINACIÓN GENERAL DE I"/>
    <x v="2"/>
    <x v="2"/>
    <x v="76"/>
    <x v="76"/>
    <n v="0"/>
    <s v="SIN DESCRIPCIÓN PARA DESTINOS 00"/>
    <n v="1500000"/>
    <n v="1500000"/>
    <n v="0"/>
    <n v="0"/>
    <n v="0"/>
    <n v="0"/>
    <n v="0"/>
    <n v="0"/>
    <n v="0"/>
    <n v="0"/>
    <n v="1500000"/>
    <n v="0"/>
    <n v="0"/>
    <n v="0"/>
    <n v="0"/>
    <n v="0"/>
    <m/>
    <n v="1500000"/>
    <n v="0"/>
    <m/>
    <m/>
    <n v="1500000"/>
  </r>
  <r>
    <s v="1.1-00-26"/>
    <x v="1"/>
    <s v="2.3.1"/>
    <x v="2"/>
    <x v="2"/>
    <x v="3"/>
    <x v="1"/>
    <x v="1"/>
    <x v="0"/>
    <s v="07_26"/>
    <x v="5"/>
    <n v="2"/>
    <x v="3"/>
    <n v="24"/>
    <x v="7"/>
    <s v="018_26"/>
    <s v="DIRECCIÓN DE SALUD PÚBLICA"/>
    <x v="2"/>
    <x v="2"/>
    <x v="77"/>
    <x v="77"/>
    <n v="0"/>
    <s v="SIN DESCRIPCIÓN PARA DESTINOS 00"/>
    <n v="685000"/>
    <n v="700000"/>
    <n v="125377.44"/>
    <n v="125377.44"/>
    <n v="125377.44"/>
    <n v="0"/>
    <n v="0"/>
    <n v="0"/>
    <n v="0"/>
    <n v="0"/>
    <n v="559622.56000000006"/>
    <n v="0"/>
    <n v="0"/>
    <n v="0"/>
    <n v="15000"/>
    <n v="-15000"/>
    <m/>
    <n v="685000"/>
    <n v="0"/>
    <m/>
    <m/>
    <n v="559622.56000000006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78"/>
    <x v="78"/>
    <n v="0"/>
    <s v="SIN DESCRIPCIÓN PARA DESTINOS 00"/>
    <n v="22000000"/>
    <n v="20000000"/>
    <n v="0"/>
    <n v="0"/>
    <n v="0"/>
    <n v="0"/>
    <n v="0"/>
    <n v="0"/>
    <n v="0"/>
    <n v="0"/>
    <n v="22000000"/>
    <n v="2000000"/>
    <n v="0"/>
    <n v="0"/>
    <n v="0"/>
    <n v="2000000"/>
    <m/>
    <n v="22000000"/>
    <n v="0"/>
    <m/>
    <m/>
    <n v="22000000"/>
  </r>
  <r>
    <s v="2.5-02-26"/>
    <x v="4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79"/>
    <x v="79"/>
    <n v="32"/>
    <s v="CORRECTIVOS"/>
    <n v="0"/>
    <n v="49999995"/>
    <n v="0"/>
    <n v="0"/>
    <n v="0"/>
    <n v="0"/>
    <n v="0"/>
    <n v="0"/>
    <n v="0"/>
    <n v="0"/>
    <n v="0"/>
    <n v="0"/>
    <n v="5"/>
    <n v="0"/>
    <n v="50000000"/>
    <n v="-49999995"/>
    <m/>
    <n v="0"/>
    <n v="0"/>
    <m/>
    <m/>
    <n v="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2"/>
    <x v="2"/>
    <x v="79"/>
    <x v="79"/>
    <n v="0"/>
    <s v="SIN DESCRIPCIÓN PARA DESTINOS 00"/>
    <n v="100000"/>
    <n v="100000"/>
    <n v="0"/>
    <n v="0"/>
    <n v="0"/>
    <n v="0"/>
    <n v="0"/>
    <n v="0"/>
    <n v="0"/>
    <n v="0"/>
    <n v="100000"/>
    <n v="0"/>
    <n v="0"/>
    <n v="0"/>
    <n v="0"/>
    <n v="0"/>
    <m/>
    <n v="100000"/>
    <n v="0"/>
    <m/>
    <m/>
    <n v="10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79"/>
    <x v="79"/>
    <n v="73"/>
    <s v="MEDIDORES"/>
    <n v="10000000"/>
    <n v="0"/>
    <n v="0"/>
    <n v="0"/>
    <n v="0"/>
    <n v="0"/>
    <n v="0"/>
    <n v="0"/>
    <n v="0"/>
    <n v="0"/>
    <n v="10000000"/>
    <n v="10000000"/>
    <n v="0"/>
    <n v="0"/>
    <n v="0"/>
    <n v="10000000"/>
    <m/>
    <n v="10000000"/>
    <n v="0"/>
    <m/>
    <m/>
    <n v="1000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79"/>
    <x v="79"/>
    <n v="0"/>
    <s v="SIN DESCRIPCIÓN PARA DESTINOS 00"/>
    <n v="22000000"/>
    <n v="20000000"/>
    <n v="0"/>
    <n v="0"/>
    <n v="0"/>
    <n v="0"/>
    <n v="0"/>
    <n v="0"/>
    <n v="0"/>
    <n v="0"/>
    <n v="22000000"/>
    <n v="2000000"/>
    <n v="0"/>
    <n v="0"/>
    <n v="0"/>
    <n v="2000000"/>
    <m/>
    <n v="22000000"/>
    <n v="0"/>
    <m/>
    <m/>
    <n v="22000000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2"/>
    <x v="2"/>
    <x v="79"/>
    <x v="79"/>
    <n v="0"/>
    <s v="SIN DESCRIPCIÓN PARA DESTINOS 00"/>
    <n v="0"/>
    <n v="2000000"/>
    <n v="0"/>
    <n v="0"/>
    <n v="0"/>
    <n v="0"/>
    <n v="0"/>
    <n v="0"/>
    <n v="0"/>
    <n v="0"/>
    <n v="0"/>
    <n v="0"/>
    <n v="0"/>
    <n v="0"/>
    <n v="2000000"/>
    <n v="-2000000"/>
    <m/>
    <n v="0"/>
    <n v="0"/>
    <m/>
    <m/>
    <n v="0"/>
  </r>
  <r>
    <s v="1.1-00-26"/>
    <x v="1"/>
    <s v="1.3.4"/>
    <x v="0"/>
    <x v="0"/>
    <x v="0"/>
    <x v="1"/>
    <x v="1"/>
    <x v="0"/>
    <s v="08_26"/>
    <x v="6"/>
    <n v="2"/>
    <x v="3"/>
    <n v="29"/>
    <x v="10"/>
    <s v="023_26"/>
    <s v="DIRECCIÓN DE RASTROS MUNICIPALES"/>
    <x v="2"/>
    <x v="2"/>
    <x v="79"/>
    <x v="79"/>
    <n v="0"/>
    <s v="SIN DESCRIPCIÓN PARA DESTINOS 00"/>
    <n v="400000"/>
    <n v="400000"/>
    <n v="0"/>
    <n v="0"/>
    <n v="0"/>
    <n v="0"/>
    <n v="0"/>
    <n v="0"/>
    <n v="0"/>
    <n v="0"/>
    <n v="400000"/>
    <n v="0"/>
    <n v="0"/>
    <n v="0"/>
    <n v="0"/>
    <n v="0"/>
    <m/>
    <n v="400000"/>
    <n v="0"/>
    <m/>
    <m/>
    <n v="400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79"/>
    <x v="79"/>
    <n v="0"/>
    <s v="SIN DESCRIPCIÓN PARA DESTINOS 00"/>
    <n v="170000000"/>
    <n v="170000010"/>
    <n v="29539896.219999999"/>
    <n v="29539896.219999999"/>
    <n v="1209462.3299999982"/>
    <n v="28330433.890000001"/>
    <n v="22838263.140000001"/>
    <n v="5492170.75"/>
    <n v="0"/>
    <n v="5492170.75"/>
    <n v="140460103.78"/>
    <n v="0"/>
    <n v="0"/>
    <n v="0"/>
    <n v="10"/>
    <n v="-10"/>
    <m/>
    <n v="170000000"/>
    <n v="0"/>
    <m/>
    <m/>
    <n v="140460103.78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79"/>
    <x v="79"/>
    <n v="32"/>
    <s v="PREVENTIVO"/>
    <n v="50000000"/>
    <n v="0"/>
    <n v="0"/>
    <n v="0"/>
    <n v="0"/>
    <n v="0"/>
    <n v="0"/>
    <n v="0"/>
    <n v="0"/>
    <n v="0"/>
    <n v="50000000"/>
    <n v="50000000"/>
    <n v="0"/>
    <n v="0"/>
    <n v="0"/>
    <n v="50000000"/>
    <n v="-20000000"/>
    <n v="30000000"/>
    <n v="0"/>
    <m/>
    <m/>
    <n v="30000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79"/>
    <x v="79"/>
    <n v="33"/>
    <s v="CORRECTIVOS"/>
    <n v="60000000"/>
    <n v="49999995"/>
    <n v="0"/>
    <n v="0"/>
    <n v="0"/>
    <n v="0"/>
    <n v="0"/>
    <n v="0"/>
    <n v="0"/>
    <n v="0"/>
    <n v="60000000"/>
    <n v="10000000"/>
    <n v="5"/>
    <n v="0"/>
    <n v="0"/>
    <n v="10000005"/>
    <n v="20000000"/>
    <n v="80000000"/>
    <n v="0"/>
    <m/>
    <m/>
    <n v="80000000"/>
  </r>
  <r>
    <s v="1.1-00-26"/>
    <x v="1"/>
    <s v="2.2.4"/>
    <x v="2"/>
    <x v="7"/>
    <x v="12"/>
    <x v="1"/>
    <x v="1"/>
    <x v="0"/>
    <s v="08_26"/>
    <x v="6"/>
    <n v="3"/>
    <x v="4"/>
    <n v="26"/>
    <x v="24"/>
    <s v="020_26"/>
    <s v="DIRECCIÓN DE ALUMBRADO PÚBLICO"/>
    <x v="2"/>
    <x v="2"/>
    <x v="79"/>
    <x v="79"/>
    <n v="0"/>
    <s v="SIN DESCRIPCIÓN PARA DESTINOS 00"/>
    <n v="2100000"/>
    <n v="2100000"/>
    <n v="0"/>
    <n v="0"/>
    <n v="0"/>
    <n v="0"/>
    <n v="0"/>
    <n v="0"/>
    <n v="0"/>
    <n v="0"/>
    <n v="2100000"/>
    <n v="0"/>
    <n v="0"/>
    <n v="0"/>
    <n v="0"/>
    <n v="0"/>
    <m/>
    <n v="2100000"/>
    <n v="0"/>
    <m/>
    <m/>
    <n v="2100000"/>
  </r>
  <r>
    <s v="2.5-02-26"/>
    <x v="4"/>
    <s v="2.1.1"/>
    <x v="2"/>
    <x v="3"/>
    <x v="4"/>
    <x v="1"/>
    <x v="1"/>
    <x v="0"/>
    <s v="08_26"/>
    <x v="6"/>
    <n v="3"/>
    <x v="4"/>
    <n v="27"/>
    <x v="8"/>
    <s v="021_26"/>
    <s v="DIRECCIÓN DE ASEO PÚBLICO"/>
    <x v="2"/>
    <x v="2"/>
    <x v="80"/>
    <x v="80"/>
    <n v="0"/>
    <s v="SIN DESCRIPCIÓN PARA DESTINOS 00"/>
    <n v="256425740"/>
    <n v="216425740"/>
    <n v="66279869.18"/>
    <n v="66279869.18"/>
    <n v="0"/>
    <n v="66279869.18"/>
    <n v="46973503.850000001"/>
    <n v="19306365.329999998"/>
    <n v="0"/>
    <n v="19306365.329999998"/>
    <n v="190145870.81999999"/>
    <n v="0"/>
    <n v="40000000"/>
    <n v="0"/>
    <n v="0"/>
    <n v="40000000"/>
    <m/>
    <n v="256425740"/>
    <n v="0"/>
    <m/>
    <m/>
    <n v="190145870.81999999"/>
  </r>
  <r>
    <s v="1.1-00-26"/>
    <x v="1"/>
    <s v="2.3.1"/>
    <x v="2"/>
    <x v="2"/>
    <x v="3"/>
    <x v="1"/>
    <x v="1"/>
    <x v="0"/>
    <s v="07_26"/>
    <x v="5"/>
    <n v="2"/>
    <x v="3"/>
    <n v="24"/>
    <x v="7"/>
    <s v="018_26"/>
    <s v="DIRECCIÓN DE SALUD PÚBLICA"/>
    <x v="2"/>
    <x v="2"/>
    <x v="80"/>
    <x v="80"/>
    <n v="0"/>
    <s v="SIN DESCRIPCIÓN PARA DESTINOS 00"/>
    <n v="1217000"/>
    <n v="1202000"/>
    <n v="1216309.0900000001"/>
    <n v="1216309.0900000001"/>
    <n v="1074925.9500000002"/>
    <n v="141383.14000000001"/>
    <n v="141383.14000000001"/>
    <n v="0"/>
    <n v="0"/>
    <n v="0"/>
    <n v="690.90999999991618"/>
    <n v="0"/>
    <n v="15000"/>
    <n v="0"/>
    <n v="0"/>
    <n v="15000"/>
    <m/>
    <n v="1217000"/>
    <n v="0"/>
    <m/>
    <m/>
    <n v="690.90999999991618"/>
  </r>
  <r>
    <s v="1.1-00-26"/>
    <x v="1"/>
    <s v="1.3.4"/>
    <x v="0"/>
    <x v="0"/>
    <x v="0"/>
    <x v="1"/>
    <x v="1"/>
    <x v="0"/>
    <s v="06_26"/>
    <x v="9"/>
    <n v="4"/>
    <x v="0"/>
    <n v="15"/>
    <x v="38"/>
    <s v="010_26"/>
    <s v="DIRECCIÓN DE PROTOCOLO"/>
    <x v="2"/>
    <x v="2"/>
    <x v="80"/>
    <x v="80"/>
    <n v="20"/>
    <s v="LIMPIEZA DE MOBILIARIO"/>
    <n v="3000"/>
    <n v="3000"/>
    <n v="0"/>
    <n v="0"/>
    <n v="0"/>
    <n v="0"/>
    <n v="0"/>
    <n v="0"/>
    <n v="0"/>
    <n v="0"/>
    <n v="3000"/>
    <n v="0"/>
    <n v="0"/>
    <n v="0"/>
    <n v="0"/>
    <n v="0"/>
    <m/>
    <n v="3000"/>
    <n v="0"/>
    <m/>
    <m/>
    <n v="3000"/>
  </r>
  <r>
    <s v="1.1-00-26"/>
    <x v="1"/>
    <s v="1.3.4"/>
    <x v="0"/>
    <x v="0"/>
    <x v="0"/>
    <x v="1"/>
    <x v="1"/>
    <x v="0"/>
    <s v="08_26"/>
    <x v="6"/>
    <n v="2"/>
    <x v="3"/>
    <n v="25"/>
    <x v="9"/>
    <s v="019_26"/>
    <s v="DIRECCIÓN ADMINISTRATIVA"/>
    <x v="2"/>
    <x v="2"/>
    <x v="81"/>
    <x v="81"/>
    <n v="0"/>
    <s v="SIN DESCRIPCIÓN PARA DESTINOS 00"/>
    <n v="21202435.199999999"/>
    <n v="0"/>
    <n v="3202435.2"/>
    <n v="3202435.2"/>
    <n v="3202435.2"/>
    <n v="0"/>
    <n v="0"/>
    <n v="0"/>
    <n v="0"/>
    <n v="0"/>
    <n v="18000000"/>
    <n v="0"/>
    <n v="21202435.199999999"/>
    <n v="0"/>
    <n v="0"/>
    <n v="21202435.199999999"/>
    <m/>
    <n v="21202435.199999999"/>
    <n v="0"/>
    <m/>
    <m/>
    <n v="18000000"/>
  </r>
  <r>
    <s v="1.1-00-26"/>
    <x v="1"/>
    <s v="1.3.4"/>
    <x v="0"/>
    <x v="0"/>
    <x v="0"/>
    <x v="1"/>
    <x v="1"/>
    <x v="0"/>
    <s v="06_26"/>
    <x v="9"/>
    <n v="4"/>
    <x v="0"/>
    <n v="18"/>
    <x v="39"/>
    <s v="013_26"/>
    <s v="COORDINACION GENERAL DE COMUNICACIÓN EST"/>
    <x v="2"/>
    <x v="2"/>
    <x v="82"/>
    <x v="82"/>
    <n v="0"/>
    <s v="SIN DESCRIPCIÓN PARA DESTINOS 00"/>
    <n v="32506735.879999999"/>
    <n v="32506735.879999999"/>
    <n v="30476363.629999999"/>
    <n v="30476363.629999999"/>
    <n v="28393084.02"/>
    <n v="2083279.61"/>
    <n v="2083279.61"/>
    <n v="0"/>
    <n v="0"/>
    <n v="0"/>
    <n v="2030372.25"/>
    <n v="0"/>
    <n v="0"/>
    <n v="0"/>
    <n v="0"/>
    <n v="0"/>
    <m/>
    <n v="32506735.879999999"/>
    <n v="200000"/>
    <m/>
    <m/>
    <n v="1830372.25"/>
  </r>
  <r>
    <s v="1.1-00-26"/>
    <x v="1"/>
    <s v="1.3.4"/>
    <x v="0"/>
    <x v="0"/>
    <x v="0"/>
    <x v="1"/>
    <x v="1"/>
    <x v="0"/>
    <s v="06_26"/>
    <x v="9"/>
    <n v="4"/>
    <x v="0"/>
    <n v="18"/>
    <x v="39"/>
    <s v="013_26"/>
    <s v="COORDINACION GENERAL DE COMUNICACIÓN EST"/>
    <x v="2"/>
    <x v="2"/>
    <x v="83"/>
    <x v="83"/>
    <n v="0"/>
    <s v="SIN DESCRIPCIÓN PARA DESTINOS 00"/>
    <n v="7460000"/>
    <n v="6600000"/>
    <n v="7200000"/>
    <n v="7200000"/>
    <n v="7200000"/>
    <n v="0"/>
    <n v="0"/>
    <n v="0"/>
    <n v="0"/>
    <n v="0"/>
    <n v="260000"/>
    <n v="0"/>
    <n v="860000"/>
    <n v="0"/>
    <n v="0"/>
    <n v="860000"/>
    <m/>
    <n v="7460000"/>
    <n v="0"/>
    <m/>
    <m/>
    <n v="260000"/>
  </r>
  <r>
    <s v="1.1-00-26"/>
    <x v="1"/>
    <s v="1.3.4"/>
    <x v="0"/>
    <x v="0"/>
    <x v="0"/>
    <x v="1"/>
    <x v="1"/>
    <x v="0"/>
    <s v="06_26"/>
    <x v="9"/>
    <n v="4"/>
    <x v="0"/>
    <n v="18"/>
    <x v="39"/>
    <s v="013_26"/>
    <s v="COORDINACION GENERAL DE COMUNICACIÓN EST"/>
    <x v="2"/>
    <x v="2"/>
    <x v="84"/>
    <x v="84"/>
    <n v="0"/>
    <s v="SIN DESCRIPCIÓN PARA DESTINOS 00"/>
    <n v="4200000"/>
    <n v="4200000"/>
    <n v="3765680.01"/>
    <n v="3765680.01"/>
    <n v="3765680.01"/>
    <n v="0"/>
    <n v="0"/>
    <n v="0"/>
    <n v="0"/>
    <n v="0"/>
    <n v="434319.99000000022"/>
    <n v="0"/>
    <n v="0"/>
    <n v="0"/>
    <n v="0"/>
    <n v="0"/>
    <m/>
    <n v="4200000"/>
    <n v="0"/>
    <m/>
    <m/>
    <n v="434319.99000000022"/>
  </r>
  <r>
    <s v="1.1-00-26"/>
    <x v="1"/>
    <s v="1.3.4"/>
    <x v="0"/>
    <x v="0"/>
    <x v="0"/>
    <x v="1"/>
    <x v="1"/>
    <x v="0"/>
    <s v="06_26"/>
    <x v="9"/>
    <n v="4"/>
    <x v="0"/>
    <n v="18"/>
    <x v="39"/>
    <s v="013_26"/>
    <s v="COORDINACION GENERAL DE COMUNICACIÓN EST"/>
    <x v="2"/>
    <x v="2"/>
    <x v="85"/>
    <x v="85"/>
    <n v="0"/>
    <s v="SIN DESCRIPCIÓN PARA DESTINOS 00"/>
    <n v="5363395"/>
    <n v="6223395"/>
    <n v="4582660"/>
    <n v="4582660"/>
    <n v="4582660"/>
    <n v="0"/>
    <n v="0"/>
    <n v="0"/>
    <n v="0"/>
    <n v="0"/>
    <n v="780735"/>
    <n v="0"/>
    <n v="0"/>
    <n v="0"/>
    <n v="860000"/>
    <n v="-860000"/>
    <m/>
    <n v="5363395"/>
    <n v="0"/>
    <m/>
    <m/>
    <n v="780735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86"/>
    <x v="86"/>
    <n v="0"/>
    <s v="SIN DESCRIPCIÓN PARA DESTINOS 00"/>
    <n v="15000"/>
    <n v="0"/>
    <n v="6796"/>
    <n v="6796"/>
    <n v="0"/>
    <n v="6796"/>
    <n v="0"/>
    <n v="6796"/>
    <n v="0"/>
    <n v="6796"/>
    <n v="8204"/>
    <n v="0"/>
    <n v="15000"/>
    <n v="0"/>
    <n v="0"/>
    <n v="15000"/>
    <m/>
    <n v="15000"/>
    <n v="0"/>
    <m/>
    <m/>
    <n v="8204"/>
  </r>
  <r>
    <s v="1.1-00-26"/>
    <x v="1"/>
    <s v="1.3.4"/>
    <x v="0"/>
    <x v="0"/>
    <x v="0"/>
    <x v="1"/>
    <x v="1"/>
    <x v="0"/>
    <s v="06_26"/>
    <x v="9"/>
    <n v="4"/>
    <x v="0"/>
    <n v="17"/>
    <x v="31"/>
    <s v="012_26"/>
    <s v="DESPACHO DE LA JEFATURA DE GABINETE"/>
    <x v="2"/>
    <x v="2"/>
    <x v="86"/>
    <x v="86"/>
    <n v="0"/>
    <s v="SIN DESCRIPCIÓN PARA DESTINOS 00"/>
    <n v="30000"/>
    <n v="30000"/>
    <n v="0"/>
    <n v="0"/>
    <n v="0"/>
    <n v="0"/>
    <n v="0"/>
    <n v="0"/>
    <n v="0"/>
    <n v="0"/>
    <n v="30000"/>
    <n v="0"/>
    <n v="0"/>
    <n v="0"/>
    <n v="0"/>
    <n v="0"/>
    <m/>
    <n v="30000"/>
    <n v="0"/>
    <m/>
    <m/>
    <n v="3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87"/>
    <x v="87"/>
    <n v="0"/>
    <s v="SIN DESCRIPCIÓN PARA DESTINOS 00"/>
    <n v="0"/>
    <n v="0"/>
    <n v="0"/>
    <n v="0"/>
    <n v="0"/>
    <n v="0"/>
    <n v="0"/>
    <n v="0"/>
    <n v="0"/>
    <n v="0"/>
    <n v="0"/>
    <n v="0"/>
    <n v="0"/>
    <n v="0"/>
    <n v="0"/>
    <n v="0"/>
    <m/>
    <n v="0"/>
    <n v="0"/>
    <m/>
    <m/>
    <n v="0"/>
  </r>
  <r>
    <s v="1.1-00-26"/>
    <x v="1"/>
    <s v="1.3.4"/>
    <x v="0"/>
    <x v="0"/>
    <x v="0"/>
    <x v="1"/>
    <x v="1"/>
    <x v="0"/>
    <s v="06_26"/>
    <x v="9"/>
    <n v="4"/>
    <x v="0"/>
    <n v="17"/>
    <x v="31"/>
    <s v="012_26"/>
    <s v="DESPACHO DE LA JEFATURA DE GABINETE"/>
    <x v="2"/>
    <x v="2"/>
    <x v="87"/>
    <x v="87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1.3.4"/>
    <x v="0"/>
    <x v="0"/>
    <x v="0"/>
    <x v="4"/>
    <x v="4"/>
    <x v="0"/>
    <s v="09_26"/>
    <x v="7"/>
    <n v="2"/>
    <x v="3"/>
    <n v="31"/>
    <x v="40"/>
    <s v="025_26"/>
    <s v="DESPACHO DE LA COORDINACIÓN GENERAL DE C"/>
    <x v="2"/>
    <x v="2"/>
    <x v="88"/>
    <x v="88"/>
    <n v="0"/>
    <s v="SIN DESCRIPCIÓN PARA DESTINOS 00"/>
    <n v="0"/>
    <n v="0"/>
    <n v="0"/>
    <n v="0"/>
    <n v="0"/>
    <n v="0"/>
    <n v="0"/>
    <n v="0"/>
    <n v="0"/>
    <n v="0"/>
    <n v="0"/>
    <n v="0"/>
    <n v="0"/>
    <n v="0"/>
    <n v="0"/>
    <n v="0"/>
    <m/>
    <n v="0"/>
    <n v="0"/>
    <m/>
    <m/>
    <n v="0"/>
  </r>
  <r>
    <s v="1.1-00-26"/>
    <x v="1"/>
    <s v="2.1.5"/>
    <x v="2"/>
    <x v="3"/>
    <x v="8"/>
    <x v="3"/>
    <x v="3"/>
    <x v="0"/>
    <s v="08_26"/>
    <x v="6"/>
    <n v="6"/>
    <x v="2"/>
    <n v="30"/>
    <x v="18"/>
    <s v="024_26"/>
    <s v="UNIDAD DE ACOPIO Y SALUD ANIMAL TLAJOMUL"/>
    <x v="2"/>
    <x v="2"/>
    <x v="89"/>
    <x v="89"/>
    <n v="0"/>
    <s v="SIN DESCRIPCIÓN PARA DESTINOS 00"/>
    <n v="200000"/>
    <n v="200000"/>
    <n v="0"/>
    <n v="0"/>
    <n v="0"/>
    <n v="0"/>
    <n v="0"/>
    <n v="0"/>
    <n v="0"/>
    <n v="0"/>
    <n v="200000"/>
    <n v="0"/>
    <n v="0"/>
    <n v="0"/>
    <n v="0"/>
    <n v="0"/>
    <m/>
    <n v="200000"/>
    <n v="0"/>
    <m/>
    <m/>
    <n v="200000"/>
  </r>
  <r>
    <s v="1.1-00-26"/>
    <x v="1"/>
    <s v="1.7.2"/>
    <x v="0"/>
    <x v="4"/>
    <x v="6"/>
    <x v="1"/>
    <x v="1"/>
    <x v="0"/>
    <s v="07_26"/>
    <x v="5"/>
    <n v="6"/>
    <x v="2"/>
    <n v="23"/>
    <x v="15"/>
    <s v="017_26"/>
    <s v="DIRECCIÓN DE PROTECCIÓN CIVIL Y BOMBEROS"/>
    <x v="2"/>
    <x v="2"/>
    <x v="89"/>
    <x v="89"/>
    <n v="0"/>
    <s v="SIN DESCRIPCIÓN PARA DESTINOS 00"/>
    <n v="250000"/>
    <n v="250000"/>
    <n v="0"/>
    <n v="0"/>
    <n v="0"/>
    <n v="0"/>
    <n v="0"/>
    <n v="0"/>
    <n v="0"/>
    <n v="0"/>
    <n v="250000"/>
    <n v="0"/>
    <n v="0"/>
    <n v="0"/>
    <n v="0"/>
    <n v="0"/>
    <m/>
    <n v="250000"/>
    <n v="0"/>
    <m/>
    <m/>
    <n v="250000"/>
  </r>
  <r>
    <s v="1.1-00-26"/>
    <x v="1"/>
    <s v="3.7.1"/>
    <x v="1"/>
    <x v="5"/>
    <x v="7"/>
    <x v="1"/>
    <x v="1"/>
    <x v="0"/>
    <s v="11_26"/>
    <x v="8"/>
    <n v="5"/>
    <x v="5"/>
    <n v="62"/>
    <x v="19"/>
    <s v="037_26"/>
    <s v="DIRECCIÓN DE TURISMO Y PROMOCIÓN A LAS T"/>
    <x v="2"/>
    <x v="2"/>
    <x v="89"/>
    <x v="89"/>
    <n v="0"/>
    <s v="SIN DESCRIPCIÓN PARA DESTINOS 00"/>
    <n v="1150000"/>
    <n v="1150008.68"/>
    <n v="0"/>
    <n v="0"/>
    <n v="0"/>
    <n v="0"/>
    <n v="0"/>
    <n v="0"/>
    <n v="0"/>
    <n v="0"/>
    <n v="1150000"/>
    <n v="0"/>
    <n v="0"/>
    <n v="0"/>
    <n v="8.68"/>
    <n v="-8.68"/>
    <m/>
    <n v="1150000"/>
    <n v="0"/>
    <m/>
    <m/>
    <n v="1150000"/>
  </r>
  <r>
    <s v="1.1-00-26"/>
    <x v="1"/>
    <s v="3.7.1"/>
    <x v="1"/>
    <x v="5"/>
    <x v="7"/>
    <x v="1"/>
    <x v="1"/>
    <x v="0"/>
    <s v="11_26"/>
    <x v="8"/>
    <n v="5"/>
    <x v="5"/>
    <n v="62"/>
    <x v="19"/>
    <s v="037_26"/>
    <s v="DIRECCIÓN DE TURISMO Y PROMOCIÓN A LAS T"/>
    <x v="2"/>
    <x v="2"/>
    <x v="89"/>
    <x v="89"/>
    <n v="57"/>
    <s v="CIERRE ANUAL DE LA ESCUELA DE CHARRERIA"/>
    <n v="100000"/>
    <n v="99991.32"/>
    <n v="0"/>
    <n v="0"/>
    <n v="0"/>
    <n v="0"/>
    <n v="0"/>
    <n v="0"/>
    <n v="0"/>
    <n v="0"/>
    <n v="100000"/>
    <n v="0"/>
    <n v="8.68"/>
    <n v="0"/>
    <n v="0"/>
    <n v="8.68"/>
    <m/>
    <n v="100000"/>
    <n v="0"/>
    <m/>
    <m/>
    <n v="100000"/>
  </r>
  <r>
    <s v="1.1-00-26"/>
    <x v="1"/>
    <s v="3.7.1"/>
    <x v="1"/>
    <x v="5"/>
    <x v="7"/>
    <x v="1"/>
    <x v="1"/>
    <x v="0"/>
    <s v="11_26"/>
    <x v="8"/>
    <n v="5"/>
    <x v="5"/>
    <n v="64"/>
    <x v="41"/>
    <s v="037_26"/>
    <s v="DIRECCIÓN DE TURISMO Y PROMOCIÓN A LAS T"/>
    <x v="2"/>
    <x v="2"/>
    <x v="89"/>
    <x v="89"/>
    <n v="0"/>
    <s v="SIN DESCRIPCIÓN PARA DESTINOS 00"/>
    <n v="921160"/>
    <n v="1500000"/>
    <n v="0"/>
    <n v="0"/>
    <n v="0"/>
    <n v="0"/>
    <n v="0"/>
    <n v="0"/>
    <n v="0"/>
    <n v="0"/>
    <n v="921160"/>
    <n v="0"/>
    <n v="0"/>
    <n v="0"/>
    <n v="578840"/>
    <n v="-578840"/>
    <m/>
    <n v="921160"/>
    <n v="0"/>
    <m/>
    <m/>
    <n v="92116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89"/>
    <x v="89"/>
    <n v="0"/>
    <s v="SIN DESCRIPCIÓN PARA DESTINOS 00"/>
    <n v="578840"/>
    <n v="0"/>
    <n v="578840"/>
    <n v="578840"/>
    <n v="578840"/>
    <n v="0"/>
    <n v="0"/>
    <n v="0"/>
    <n v="0"/>
    <n v="0"/>
    <n v="0"/>
    <n v="0"/>
    <n v="578840"/>
    <n v="0"/>
    <n v="0"/>
    <n v="578840"/>
    <m/>
    <n v="578840"/>
    <n v="0"/>
    <m/>
    <m/>
    <n v="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89"/>
    <x v="89"/>
    <n v="41"/>
    <s v="ARBOL NAVIDEÑO Y PISTA HIELO"/>
    <n v="1500000"/>
    <n v="1500000"/>
    <n v="0"/>
    <n v="0"/>
    <n v="0"/>
    <n v="0"/>
    <n v="0"/>
    <n v="0"/>
    <n v="0"/>
    <n v="0"/>
    <n v="1500000"/>
    <n v="0"/>
    <n v="0"/>
    <n v="0"/>
    <n v="0"/>
    <n v="0"/>
    <m/>
    <n v="1500000"/>
    <n v="0"/>
    <m/>
    <m/>
    <n v="150000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89"/>
    <x v="89"/>
    <n v="46"/>
    <s v="FESTIVAL DEL MARIACHI"/>
    <n v="500000"/>
    <n v="499991.24"/>
    <n v="0"/>
    <n v="0"/>
    <n v="0"/>
    <n v="0"/>
    <n v="0"/>
    <n v="0"/>
    <n v="0"/>
    <n v="0"/>
    <n v="500000"/>
    <n v="0"/>
    <n v="8.76"/>
    <n v="0"/>
    <n v="0"/>
    <n v="8.76"/>
    <m/>
    <n v="500000"/>
    <n v="0"/>
    <m/>
    <m/>
    <n v="50000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89"/>
    <x v="89"/>
    <n v="47"/>
    <s v="CABALGATA"/>
    <n v="500000"/>
    <n v="499991.24"/>
    <n v="495200.01"/>
    <n v="495200.01"/>
    <n v="495200.01"/>
    <n v="0"/>
    <n v="0"/>
    <n v="0"/>
    <n v="0"/>
    <n v="0"/>
    <n v="4799.9899999999907"/>
    <n v="0"/>
    <n v="8.76"/>
    <n v="0"/>
    <n v="0"/>
    <n v="8.76"/>
    <m/>
    <n v="500000"/>
    <n v="0"/>
    <m/>
    <m/>
    <n v="4799.9899999999907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89"/>
    <x v="89"/>
    <n v="48"/>
    <s v="FESTIVAL DEL CEMPASUCHIL"/>
    <n v="387000"/>
    <n v="387008.76"/>
    <n v="0"/>
    <n v="0"/>
    <n v="0"/>
    <n v="0"/>
    <n v="0"/>
    <n v="0"/>
    <n v="0"/>
    <n v="0"/>
    <n v="387000"/>
    <n v="0"/>
    <n v="0"/>
    <n v="0"/>
    <n v="8.76"/>
    <n v="-8.76"/>
    <m/>
    <n v="387000"/>
    <n v="0"/>
    <m/>
    <m/>
    <n v="38700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89"/>
    <x v="89"/>
    <n v="52"/>
    <s v="ROSCA DE REYES"/>
    <n v="250000"/>
    <n v="250008.76"/>
    <n v="0"/>
    <n v="0"/>
    <n v="0"/>
    <n v="0"/>
    <n v="0"/>
    <n v="0"/>
    <n v="0"/>
    <n v="0"/>
    <n v="250000"/>
    <n v="0"/>
    <n v="0"/>
    <n v="0"/>
    <n v="8.76"/>
    <n v="-8.76"/>
    <m/>
    <n v="250000"/>
    <n v="0"/>
    <m/>
    <m/>
    <n v="25000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89"/>
    <x v="89"/>
    <n v="54"/>
    <s v="FESTIVAL DEL SABOR"/>
    <n v="240000"/>
    <n v="240000"/>
    <n v="0"/>
    <n v="0"/>
    <n v="0"/>
    <n v="0"/>
    <n v="0"/>
    <n v="0"/>
    <n v="0"/>
    <n v="0"/>
    <n v="240000"/>
    <n v="0"/>
    <n v="0"/>
    <n v="0"/>
    <n v="0"/>
    <n v="0"/>
    <m/>
    <n v="240000"/>
    <n v="0"/>
    <m/>
    <m/>
    <n v="24000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89"/>
    <x v="89"/>
    <n v="55"/>
    <s v="FERIA DE LAS FLORES"/>
    <n v="200000"/>
    <n v="199991.24"/>
    <n v="0"/>
    <n v="0"/>
    <n v="0"/>
    <n v="0"/>
    <n v="0"/>
    <n v="0"/>
    <n v="0"/>
    <n v="0"/>
    <n v="200000"/>
    <n v="0"/>
    <n v="8.76"/>
    <n v="0"/>
    <n v="0"/>
    <n v="8.76"/>
    <m/>
    <n v="200000"/>
    <n v="0"/>
    <m/>
    <m/>
    <n v="20000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2"/>
    <x v="2"/>
    <x v="89"/>
    <x v="89"/>
    <n v="56"/>
    <s v="FESTIVAL DEL TACO"/>
    <n v="196000"/>
    <n v="196008.76"/>
    <n v="0"/>
    <n v="0"/>
    <n v="0"/>
    <n v="0"/>
    <n v="0"/>
    <n v="0"/>
    <n v="0"/>
    <n v="0"/>
    <n v="196000"/>
    <n v="0"/>
    <n v="0"/>
    <n v="0"/>
    <n v="8.76"/>
    <n v="-8.76"/>
    <m/>
    <n v="196000"/>
    <n v="0"/>
    <m/>
    <m/>
    <n v="196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89"/>
    <x v="89"/>
    <n v="0"/>
    <s v="SIN DESCRIPCIÓN PARA DESTINOS 00"/>
    <n v="1000000"/>
    <n v="1000000"/>
    <n v="0"/>
    <n v="0"/>
    <n v="0"/>
    <n v="0"/>
    <n v="0"/>
    <n v="0"/>
    <n v="0"/>
    <n v="0"/>
    <n v="1000000"/>
    <n v="0"/>
    <n v="0"/>
    <n v="0"/>
    <n v="0"/>
    <n v="0"/>
    <m/>
    <n v="1000000"/>
    <n v="0"/>
    <m/>
    <m/>
    <n v="1000000"/>
  </r>
  <r>
    <s v="1.1-00-26"/>
    <x v="1"/>
    <s v="1.3.4"/>
    <x v="0"/>
    <x v="0"/>
    <x v="0"/>
    <x v="1"/>
    <x v="1"/>
    <x v="0"/>
    <s v="06_26"/>
    <x v="9"/>
    <n v="4"/>
    <x v="0"/>
    <n v="15"/>
    <x v="38"/>
    <s v="010_26"/>
    <s v="DIRECCIÓN DE PROTOCOLO"/>
    <x v="2"/>
    <x v="2"/>
    <x v="89"/>
    <x v="89"/>
    <n v="15"/>
    <s v="POSADA GENERAL"/>
    <n v="2700000"/>
    <n v="2700000"/>
    <n v="0"/>
    <n v="0"/>
    <n v="0"/>
    <n v="0"/>
    <n v="0"/>
    <n v="0"/>
    <n v="0"/>
    <n v="0"/>
    <n v="2700000"/>
    <n v="0"/>
    <n v="0"/>
    <n v="0"/>
    <n v="0"/>
    <n v="0"/>
    <m/>
    <n v="2700000"/>
    <n v="0"/>
    <m/>
    <m/>
    <n v="2700000"/>
  </r>
  <r>
    <s v="1.1-00-26"/>
    <x v="1"/>
    <s v="1.3.4"/>
    <x v="0"/>
    <x v="0"/>
    <x v="0"/>
    <x v="1"/>
    <x v="1"/>
    <x v="0"/>
    <s v="06_26"/>
    <x v="9"/>
    <n v="4"/>
    <x v="0"/>
    <n v="15"/>
    <x v="38"/>
    <s v="010_26"/>
    <s v="DIRECCIÓN DE PROTOCOLO"/>
    <x v="2"/>
    <x v="2"/>
    <x v="89"/>
    <x v="89"/>
    <n v="16"/>
    <s v="EVENTOS DE LA AGENDA MUNICIPAL"/>
    <n v="1500000"/>
    <n v="1500000"/>
    <n v="190000"/>
    <n v="190000"/>
    <n v="190000"/>
    <n v="0"/>
    <n v="0"/>
    <n v="0"/>
    <n v="0"/>
    <n v="0"/>
    <n v="1310000"/>
    <n v="0"/>
    <n v="0"/>
    <n v="0"/>
    <n v="0"/>
    <n v="0"/>
    <m/>
    <n v="1500000"/>
    <n v="0"/>
    <m/>
    <m/>
    <n v="1310000"/>
  </r>
  <r>
    <s v="1.1-00-26"/>
    <x v="1"/>
    <s v="1.3.4"/>
    <x v="0"/>
    <x v="0"/>
    <x v="0"/>
    <x v="1"/>
    <x v="1"/>
    <x v="0"/>
    <s v="06_26"/>
    <x v="9"/>
    <n v="4"/>
    <x v="0"/>
    <n v="15"/>
    <x v="38"/>
    <s v="010_26"/>
    <s v="DIRECCIÓN DE PROTOCOLO"/>
    <x v="2"/>
    <x v="2"/>
    <x v="89"/>
    <x v="89"/>
    <n v="17"/>
    <s v="INFORME DE GOBIERNO"/>
    <n v="1500000"/>
    <n v="1500000"/>
    <n v="1500000"/>
    <n v="0"/>
    <n v="0"/>
    <n v="0"/>
    <n v="0"/>
    <n v="0"/>
    <n v="0"/>
    <n v="0"/>
    <n v="0"/>
    <n v="0"/>
    <n v="0"/>
    <n v="0"/>
    <n v="0"/>
    <n v="0"/>
    <m/>
    <n v="1500000"/>
    <n v="0"/>
    <m/>
    <m/>
    <n v="0"/>
  </r>
  <r>
    <s v="1.1-00-26"/>
    <x v="1"/>
    <s v="1.3.4"/>
    <x v="0"/>
    <x v="0"/>
    <x v="0"/>
    <x v="1"/>
    <x v="1"/>
    <x v="0"/>
    <s v="09_26"/>
    <x v="7"/>
    <n v="1"/>
    <x v="1"/>
    <n v="35"/>
    <x v="42"/>
    <s v="027_26"/>
    <s v="DIRECCION DE DESARROLLO Y CERCANIA SOCIA"/>
    <x v="2"/>
    <x v="2"/>
    <x v="89"/>
    <x v="89"/>
    <n v="0"/>
    <s v="SIN DESCRIPCIÓN PARA DESTINOS 00"/>
    <n v="4500000"/>
    <n v="4500000"/>
    <n v="0"/>
    <n v="0"/>
    <n v="0"/>
    <n v="0"/>
    <n v="0"/>
    <n v="0"/>
    <n v="0"/>
    <n v="0"/>
    <n v="4500000"/>
    <n v="0"/>
    <n v="0"/>
    <n v="0"/>
    <n v="0"/>
    <n v="0"/>
    <m/>
    <n v="4500000"/>
    <n v="0"/>
    <m/>
    <m/>
    <n v="4500000"/>
  </r>
  <r>
    <s v="1.1-00-26"/>
    <x v="1"/>
    <s v="1.3.4"/>
    <x v="0"/>
    <x v="0"/>
    <x v="0"/>
    <x v="1"/>
    <x v="1"/>
    <x v="0"/>
    <s v="09_26"/>
    <x v="7"/>
    <n v="1"/>
    <x v="1"/>
    <n v="42"/>
    <x v="11"/>
    <s v="030_26"/>
    <s v="DIRECCIÓN DE RED DE BASES Y COLMENAS"/>
    <x v="2"/>
    <x v="2"/>
    <x v="89"/>
    <x v="89"/>
    <n v="0"/>
    <s v="SIN DESCRIPCIÓN PARA DESTINOS 00"/>
    <n v="1500000"/>
    <n v="1500000"/>
    <n v="0"/>
    <n v="0"/>
    <n v="0"/>
    <n v="0"/>
    <n v="0"/>
    <n v="0"/>
    <n v="0"/>
    <n v="0"/>
    <n v="1500000"/>
    <n v="0"/>
    <n v="0"/>
    <n v="0"/>
    <n v="0"/>
    <n v="0"/>
    <m/>
    <n v="1500000"/>
    <n v="0"/>
    <m/>
    <m/>
    <n v="1500000"/>
  </r>
  <r>
    <s v="1.1-00-26"/>
    <x v="1"/>
    <s v="1.3.4"/>
    <x v="0"/>
    <x v="0"/>
    <x v="0"/>
    <x v="1"/>
    <x v="1"/>
    <x v="0"/>
    <s v="09_26"/>
    <x v="7"/>
    <n v="2"/>
    <x v="3"/>
    <n v="36"/>
    <x v="25"/>
    <s v="028_26"/>
    <s v="DIRECCIÓN DE EDUCACIÓN"/>
    <x v="2"/>
    <x v="2"/>
    <x v="89"/>
    <x v="89"/>
    <n v="0"/>
    <s v="SIN DESCRIPCIÓN PARA DESTINOS 00"/>
    <n v="50000"/>
    <n v="49991.519999999997"/>
    <n v="0"/>
    <n v="0"/>
    <n v="0"/>
    <n v="0"/>
    <n v="0"/>
    <n v="0"/>
    <n v="0"/>
    <n v="0"/>
    <n v="50000"/>
    <n v="0"/>
    <n v="8.48"/>
    <n v="0"/>
    <n v="0"/>
    <n v="8.48"/>
    <m/>
    <n v="50000"/>
    <n v="0"/>
    <m/>
    <m/>
    <n v="50000"/>
  </r>
  <r>
    <s v="1.1-00-26"/>
    <x v="1"/>
    <s v="1.3.4"/>
    <x v="0"/>
    <x v="0"/>
    <x v="0"/>
    <x v="1"/>
    <x v="1"/>
    <x v="0"/>
    <s v="09_26"/>
    <x v="7"/>
    <n v="2"/>
    <x v="3"/>
    <n v="36"/>
    <x v="25"/>
    <s v="028_26"/>
    <s v="DIRECCIÓN DE EDUCACIÓN"/>
    <x v="2"/>
    <x v="2"/>
    <x v="89"/>
    <x v="89"/>
    <n v="29"/>
    <s v="DIA DEL MAESTRO"/>
    <n v="1000000"/>
    <n v="1000008.48"/>
    <n v="0"/>
    <n v="0"/>
    <n v="0"/>
    <n v="0"/>
    <n v="0"/>
    <n v="0"/>
    <n v="0"/>
    <n v="0"/>
    <n v="1000000"/>
    <n v="0"/>
    <n v="0"/>
    <n v="0"/>
    <n v="8.48"/>
    <n v="-8.48"/>
    <m/>
    <n v="1000000"/>
    <n v="0"/>
    <m/>
    <m/>
    <n v="1000000"/>
  </r>
  <r>
    <s v="1.1-00-26"/>
    <x v="1"/>
    <s v="1.3.4"/>
    <x v="0"/>
    <x v="0"/>
    <x v="0"/>
    <x v="4"/>
    <x v="4"/>
    <x v="0"/>
    <s v="09_26"/>
    <x v="7"/>
    <n v="2"/>
    <x v="3"/>
    <n v="31"/>
    <x v="40"/>
    <s v="025_26"/>
    <s v="DESPACHO DE LA COORDINACIÓN GENERAL DE C"/>
    <x v="2"/>
    <x v="2"/>
    <x v="89"/>
    <x v="89"/>
    <n v="0"/>
    <s v="SIN DESCRIPCIÓN PARA DESTINOS 00"/>
    <n v="400000"/>
    <n v="400008.56"/>
    <n v="0"/>
    <n v="0"/>
    <n v="0"/>
    <n v="0"/>
    <n v="0"/>
    <n v="0"/>
    <n v="0"/>
    <n v="0"/>
    <n v="400000"/>
    <n v="0"/>
    <n v="0"/>
    <n v="0"/>
    <n v="8.56"/>
    <n v="-8.56"/>
    <m/>
    <n v="400000"/>
    <n v="0"/>
    <m/>
    <m/>
    <n v="400000"/>
  </r>
  <r>
    <s v="1.1-00-26"/>
    <x v="1"/>
    <s v="1.3.4"/>
    <x v="0"/>
    <x v="0"/>
    <x v="0"/>
    <x v="4"/>
    <x v="4"/>
    <x v="0"/>
    <s v="09_26"/>
    <x v="7"/>
    <n v="2"/>
    <x v="3"/>
    <n v="31"/>
    <x v="40"/>
    <s v="025_26"/>
    <s v="DESPACHO DE LA COORDINACIÓN GENERAL DE C"/>
    <x v="2"/>
    <x v="2"/>
    <x v="89"/>
    <x v="89"/>
    <n v="30"/>
    <s v="EVENTO CUIDADORAS Y ESTUDIANTES DE SECUNDARIA"/>
    <n v="450000"/>
    <n v="449991.44"/>
    <n v="0"/>
    <n v="0"/>
    <n v="0"/>
    <n v="0"/>
    <n v="0"/>
    <n v="0"/>
    <n v="0"/>
    <n v="0"/>
    <n v="450000"/>
    <n v="0"/>
    <n v="8.56"/>
    <n v="0"/>
    <n v="0"/>
    <n v="8.56"/>
    <m/>
    <n v="450000"/>
    <n v="0"/>
    <m/>
    <m/>
    <n v="450000"/>
  </r>
  <r>
    <s v="1.1-00-26"/>
    <x v="1"/>
    <s v="3.2.1"/>
    <x v="1"/>
    <x v="6"/>
    <x v="9"/>
    <x v="1"/>
    <x v="1"/>
    <x v="0"/>
    <s v="11_26"/>
    <x v="8"/>
    <n v="5"/>
    <x v="5"/>
    <n v="56"/>
    <x v="43"/>
    <s v="035_26"/>
    <s v="DIRECCIÓN DE DESARROLLO RURAL"/>
    <x v="2"/>
    <x v="2"/>
    <x v="89"/>
    <x v="89"/>
    <n v="45"/>
    <s v="EXPO AGROPECUARIA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2.2.7"/>
    <x v="2"/>
    <x v="7"/>
    <x v="11"/>
    <x v="1"/>
    <x v="1"/>
    <x v="0"/>
    <s v="11_26"/>
    <x v="8"/>
    <n v="5"/>
    <x v="5"/>
    <n v="49"/>
    <x v="23"/>
    <s v="034_26"/>
    <s v="DESPACHO DE LA COORDINACIÓN GENERAL DE D"/>
    <x v="2"/>
    <x v="2"/>
    <x v="89"/>
    <x v="89"/>
    <n v="49"/>
    <s v="FORO EMPRESARIAL"/>
    <n v="300000"/>
    <n v="300000"/>
    <n v="9396"/>
    <n v="9396"/>
    <n v="9396"/>
    <n v="0"/>
    <n v="0"/>
    <n v="0"/>
    <n v="0"/>
    <n v="0"/>
    <n v="290604"/>
    <n v="0"/>
    <n v="0"/>
    <n v="0"/>
    <n v="0"/>
    <n v="0"/>
    <m/>
    <n v="300000"/>
    <n v="0"/>
    <m/>
    <m/>
    <n v="290604"/>
  </r>
  <r>
    <s v="1.1-00-26"/>
    <x v="1"/>
    <s v="2.2.7"/>
    <x v="2"/>
    <x v="7"/>
    <x v="11"/>
    <x v="1"/>
    <x v="1"/>
    <x v="0"/>
    <s v="11_26"/>
    <x v="8"/>
    <n v="5"/>
    <x v="5"/>
    <n v="49"/>
    <x v="23"/>
    <s v="034_26"/>
    <s v="DESPACHO DE LA COORDINACIÓN GENERAL DE D"/>
    <x v="2"/>
    <x v="2"/>
    <x v="89"/>
    <x v="89"/>
    <n v="50"/>
    <s v="FERIAS DEL EMPLEO"/>
    <n v="270000"/>
    <n v="270000"/>
    <n v="0"/>
    <n v="0"/>
    <n v="0"/>
    <n v="0"/>
    <n v="0"/>
    <n v="0"/>
    <n v="0"/>
    <n v="0"/>
    <n v="270000"/>
    <n v="0"/>
    <n v="0"/>
    <n v="0"/>
    <n v="0"/>
    <n v="0"/>
    <m/>
    <n v="270000"/>
    <n v="0"/>
    <m/>
    <m/>
    <n v="270000"/>
  </r>
  <r>
    <s v="1.1-00-26"/>
    <x v="1"/>
    <s v="2.4.2"/>
    <x v="2"/>
    <x v="8"/>
    <x v="13"/>
    <x v="1"/>
    <x v="1"/>
    <x v="0"/>
    <s v="09_26"/>
    <x v="7"/>
    <n v="2"/>
    <x v="3"/>
    <n v="33"/>
    <x v="34"/>
    <s v="026_26"/>
    <s v="DIRECCIÓN DE CULTURA"/>
    <x v="2"/>
    <x v="2"/>
    <x v="89"/>
    <x v="89"/>
    <n v="0"/>
    <s v="SIN DESCRIPCIÓN PARA DESTINOS 00"/>
    <n v="150000"/>
    <n v="150000"/>
    <n v="0"/>
    <n v="0"/>
    <n v="0"/>
    <n v="0"/>
    <n v="0"/>
    <n v="0"/>
    <n v="0"/>
    <n v="0"/>
    <n v="150000"/>
    <n v="0"/>
    <n v="0"/>
    <n v="0"/>
    <n v="0"/>
    <n v="0"/>
    <m/>
    <n v="150000"/>
    <n v="0"/>
    <m/>
    <m/>
    <n v="150000"/>
  </r>
  <r>
    <s v="1.1-00-26"/>
    <x v="1"/>
    <s v="2.4.2"/>
    <x v="2"/>
    <x v="8"/>
    <x v="13"/>
    <x v="1"/>
    <x v="1"/>
    <x v="0"/>
    <s v="09_26"/>
    <x v="7"/>
    <n v="2"/>
    <x v="3"/>
    <n v="33"/>
    <x v="34"/>
    <s v="026_26"/>
    <s v="DIRECCIÓN DE CULTURA"/>
    <x v="2"/>
    <x v="2"/>
    <x v="90"/>
    <x v="90"/>
    <n v="0"/>
    <s v="SIN DESCRIPCIÓN PARA DESTINOS 00"/>
    <n v="100000"/>
    <n v="100000"/>
    <n v="0"/>
    <n v="0"/>
    <n v="0"/>
    <n v="0"/>
    <n v="0"/>
    <n v="0"/>
    <n v="0"/>
    <n v="0"/>
    <n v="100000"/>
    <n v="0"/>
    <n v="0"/>
    <n v="0"/>
    <n v="0"/>
    <n v="0"/>
    <m/>
    <n v="100000"/>
    <n v="0"/>
    <m/>
    <m/>
    <n v="100000"/>
  </r>
  <r>
    <s v="1.1-00-26"/>
    <x v="1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2"/>
    <x v="2"/>
    <x v="91"/>
    <x v="91"/>
    <n v="0"/>
    <s v="SIN DESCRIPCIÓN PARA DESTINOS 00"/>
    <n v="500000"/>
    <n v="500000"/>
    <n v="22906.2"/>
    <n v="22906.2"/>
    <n v="0"/>
    <n v="22906.2"/>
    <n v="22906.2"/>
    <n v="0"/>
    <n v="0"/>
    <n v="0"/>
    <n v="477093.8"/>
    <n v="0"/>
    <n v="0"/>
    <n v="0"/>
    <n v="0"/>
    <n v="0"/>
    <m/>
    <n v="500000"/>
    <n v="0"/>
    <m/>
    <m/>
    <n v="477093.8"/>
  </r>
  <r>
    <s v="2.5-02-25"/>
    <x v="5"/>
    <s v="1.3.4"/>
    <x v="0"/>
    <x v="0"/>
    <x v="0"/>
    <x v="1"/>
    <x v="1"/>
    <x v="0"/>
    <s v="04_26"/>
    <x v="3"/>
    <n v="4"/>
    <x v="0"/>
    <n v="8"/>
    <x v="44"/>
    <s v="006_26"/>
    <s v="DIRECCIÓN DE FINANZAS"/>
    <x v="2"/>
    <x v="2"/>
    <x v="92"/>
    <x v="92"/>
    <n v="0"/>
    <s v="SIN DESCRIPCIÓN PARA DESTINOS 00"/>
    <n v="3412951.5"/>
    <n v="0"/>
    <n v="3412951.5"/>
    <n v="3412951.5"/>
    <n v="0"/>
    <n v="3412951.5"/>
    <n v="0"/>
    <n v="3412951.5"/>
    <n v="0"/>
    <n v="3412951.5"/>
    <n v="0"/>
    <n v="3412951.5"/>
    <n v="0"/>
    <n v="0"/>
    <n v="0"/>
    <n v="3412951.5"/>
    <n v="1688089.5500000007"/>
    <n v="5101041.0500000007"/>
    <n v="0"/>
    <m/>
    <m/>
    <n v="1688089.5500000007"/>
  </r>
  <r>
    <s v="2.6-01-25"/>
    <x v="6"/>
    <s v="1.3.4"/>
    <x v="0"/>
    <x v="0"/>
    <x v="0"/>
    <x v="1"/>
    <x v="1"/>
    <x v="0"/>
    <s v="04_26"/>
    <x v="3"/>
    <n v="4"/>
    <x v="0"/>
    <n v="8"/>
    <x v="44"/>
    <s v="006_26"/>
    <s v="DIRECCIÓN DE FINANZAS"/>
    <x v="2"/>
    <x v="2"/>
    <x v="92"/>
    <x v="92"/>
    <n v="0"/>
    <s v="SIN DESCRIPCIÓN PARA DESTINOS 00"/>
    <n v="674.53"/>
    <n v="0"/>
    <n v="674.53"/>
    <n v="674.53"/>
    <n v="0"/>
    <n v="674.53"/>
    <n v="0"/>
    <n v="674.53"/>
    <n v="0"/>
    <n v="674.53"/>
    <n v="0"/>
    <n v="674.53"/>
    <n v="0"/>
    <n v="0"/>
    <n v="0"/>
    <n v="674.53"/>
    <n v="12306.74"/>
    <n v="12981.27"/>
    <n v="0"/>
    <m/>
    <m/>
    <n v="12306.74"/>
  </r>
  <r>
    <s v="2.5-01-25"/>
    <x v="7"/>
    <s v="1.3.4"/>
    <x v="0"/>
    <x v="0"/>
    <x v="0"/>
    <x v="1"/>
    <x v="1"/>
    <x v="0"/>
    <s v="04_26"/>
    <x v="3"/>
    <n v="4"/>
    <x v="0"/>
    <n v="8"/>
    <x v="44"/>
    <s v="006_26"/>
    <s v="DIRECCIÓN DE FINANZAS"/>
    <x v="2"/>
    <x v="2"/>
    <x v="92"/>
    <x v="92"/>
    <n v="0"/>
    <s v="SIN DESCRIPCIÓN PARA DESTINOS 00"/>
    <n v="2586008.42"/>
    <n v="0"/>
    <n v="2586008.42"/>
    <n v="2586008.42"/>
    <n v="0"/>
    <n v="2586008.42"/>
    <n v="0"/>
    <n v="2586008.42"/>
    <n v="0"/>
    <n v="2586008.42"/>
    <n v="0"/>
    <n v="2586008.42"/>
    <n v="0"/>
    <n v="0"/>
    <n v="0"/>
    <n v="2586008.42"/>
    <n v="58812.78"/>
    <n v="2644821.1999999997"/>
    <n v="58812.78"/>
    <m/>
    <m/>
    <n v="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93"/>
    <x v="93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2.2.3"/>
    <x v="2"/>
    <x v="7"/>
    <x v="10"/>
    <x v="1"/>
    <x v="1"/>
    <x v="0"/>
    <s v="10_26"/>
    <x v="10"/>
    <n v="6"/>
    <x v="2"/>
    <n v="43"/>
    <x v="22"/>
    <s v="031_26"/>
    <s v="DIRECCIÓN DE AGUA POTABLE E INFRAESTRUCT"/>
    <x v="2"/>
    <x v="2"/>
    <x v="93"/>
    <x v="93"/>
    <n v="34"/>
    <s v="CNA"/>
    <n v="11200000"/>
    <n v="11200000"/>
    <n v="2900465"/>
    <n v="2900465"/>
    <n v="0"/>
    <n v="2900465"/>
    <n v="204970"/>
    <n v="2695495"/>
    <n v="0"/>
    <n v="2695495"/>
    <n v="8299535"/>
    <n v="0"/>
    <n v="0"/>
    <n v="0"/>
    <n v="0"/>
    <n v="0"/>
    <m/>
    <n v="11200000"/>
    <n v="0"/>
    <m/>
    <m/>
    <n v="8299535"/>
  </r>
  <r>
    <s v="1.1-00-26"/>
    <x v="1"/>
    <s v="1.7.1"/>
    <x v="0"/>
    <x v="4"/>
    <x v="5"/>
    <x v="1"/>
    <x v="1"/>
    <x v="0"/>
    <s v="07_26"/>
    <x v="5"/>
    <n v="1"/>
    <x v="1"/>
    <n v="21"/>
    <x v="12"/>
    <s v="015_26"/>
    <s v="COMISARIA DE LA POLICIA PREVENTIVA MUNIC"/>
    <x v="2"/>
    <x v="2"/>
    <x v="94"/>
    <x v="94"/>
    <n v="0"/>
    <s v="SIN DESCRIPCIÓN PARA DESTINOS 00"/>
    <n v="70000"/>
    <n v="70000"/>
    <n v="0"/>
    <n v="0"/>
    <n v="0"/>
    <n v="0"/>
    <n v="0"/>
    <n v="0"/>
    <n v="0"/>
    <n v="0"/>
    <n v="70000"/>
    <n v="0"/>
    <n v="0"/>
    <n v="0"/>
    <n v="0"/>
    <n v="0"/>
    <m/>
    <n v="70000"/>
    <n v="0"/>
    <m/>
    <m/>
    <n v="70000"/>
  </r>
  <r>
    <s v="1.1-00-26"/>
    <x v="1"/>
    <s v="1.3.4"/>
    <x v="0"/>
    <x v="0"/>
    <x v="0"/>
    <x v="1"/>
    <x v="1"/>
    <x v="0"/>
    <s v="04_26"/>
    <x v="3"/>
    <n v="4"/>
    <x v="0"/>
    <n v="5"/>
    <x v="13"/>
    <s v="004_26"/>
    <s v="DIRECCIÓN DE INGRESOS"/>
    <x v="2"/>
    <x v="2"/>
    <x v="94"/>
    <x v="94"/>
    <n v="0"/>
    <s v="SIN DESCRIPCIÓN PARA DESTINOS 00"/>
    <n v="800000"/>
    <n v="0"/>
    <n v="209457.52"/>
    <n v="209457.52"/>
    <n v="0"/>
    <n v="209457.52"/>
    <n v="209457.52"/>
    <n v="0"/>
    <n v="0"/>
    <n v="0"/>
    <n v="590542.48"/>
    <n v="0"/>
    <n v="800000"/>
    <n v="0"/>
    <n v="0"/>
    <n v="800000"/>
    <m/>
    <n v="800000"/>
    <n v="0"/>
    <m/>
    <m/>
    <n v="590542.48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94"/>
    <x v="94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1.3.4"/>
    <x v="0"/>
    <x v="0"/>
    <x v="0"/>
    <x v="0"/>
    <x v="0"/>
    <x v="0"/>
    <s v="05_26"/>
    <x v="0"/>
    <n v="4"/>
    <x v="0"/>
    <n v="12"/>
    <x v="0"/>
    <s v="008_26"/>
    <s v="DIRECCIÓN DE ADMINISTRACIÓN DE PERSONAL"/>
    <x v="2"/>
    <x v="2"/>
    <x v="94"/>
    <x v="94"/>
    <n v="0"/>
    <s v="SIN DESCRIPCIÓN PARA DESTINOS 00"/>
    <n v="20000000"/>
    <n v="20000000"/>
    <n v="1832951.89"/>
    <n v="1832951.89"/>
    <n v="0"/>
    <n v="1832951.89"/>
    <n v="0"/>
    <n v="1832951.89"/>
    <n v="0"/>
    <n v="1152054.54"/>
    <n v="18167048.109999999"/>
    <n v="0"/>
    <n v="0"/>
    <n v="0"/>
    <n v="0"/>
    <n v="0"/>
    <m/>
    <n v="20000000"/>
    <n v="3836376.6799999997"/>
    <m/>
    <m/>
    <n v="14330671.43"/>
  </r>
  <r>
    <s v="1.1-00-26"/>
    <x v="1"/>
    <s v="1.3.4"/>
    <x v="0"/>
    <x v="0"/>
    <x v="0"/>
    <x v="1"/>
    <x v="1"/>
    <x v="0"/>
    <s v="04_26"/>
    <x v="3"/>
    <n v="4"/>
    <x v="0"/>
    <n v="5"/>
    <x v="13"/>
    <s v="004_26"/>
    <s v="DIRECCIÓN DE INGRESOS"/>
    <x v="2"/>
    <x v="2"/>
    <x v="95"/>
    <x v="95"/>
    <n v="0"/>
    <s v="SIN DESCRIPCIÓN PARA DESTINOS 00"/>
    <n v="150000"/>
    <n v="150000"/>
    <n v="0"/>
    <n v="0"/>
    <n v="0"/>
    <n v="0"/>
    <n v="0"/>
    <n v="0"/>
    <n v="0"/>
    <n v="0"/>
    <n v="150000"/>
    <n v="0"/>
    <n v="0"/>
    <n v="0"/>
    <n v="0"/>
    <n v="0"/>
    <m/>
    <n v="150000"/>
    <n v="0"/>
    <m/>
    <m/>
    <n v="150000"/>
  </r>
  <r>
    <s v="1.1-00-26"/>
    <x v="1"/>
    <s v="1.3.4"/>
    <x v="0"/>
    <x v="0"/>
    <x v="0"/>
    <x v="1"/>
    <x v="1"/>
    <x v="0"/>
    <s v="04_26"/>
    <x v="3"/>
    <n v="4"/>
    <x v="0"/>
    <n v="6"/>
    <x v="4"/>
    <s v="005_26"/>
    <s v="DIRECCIÓN DE PROCESOS ADMINISTRATIVOS Y"/>
    <x v="2"/>
    <x v="2"/>
    <x v="96"/>
    <x v="96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1.7.1"/>
    <x v="0"/>
    <x v="4"/>
    <x v="5"/>
    <x v="1"/>
    <x v="1"/>
    <x v="0"/>
    <s v="07_26"/>
    <x v="5"/>
    <n v="1"/>
    <x v="1"/>
    <n v="21"/>
    <x v="12"/>
    <s v="015_26"/>
    <s v="COMISARIA DE LA POLICIA PREVENTIVA MUNIC"/>
    <x v="2"/>
    <x v="2"/>
    <x v="97"/>
    <x v="97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1.3.4"/>
    <x v="0"/>
    <x v="0"/>
    <x v="0"/>
    <x v="1"/>
    <x v="1"/>
    <x v="0"/>
    <s v="05_26"/>
    <x v="0"/>
    <n v="4"/>
    <x v="0"/>
    <n v="9"/>
    <x v="5"/>
    <s v="007_26"/>
    <s v="DIRECCIÓN DE ADMINISTRACIÓN"/>
    <x v="2"/>
    <x v="2"/>
    <x v="97"/>
    <x v="97"/>
    <n v="0"/>
    <s v="SIN DESCRIPCIÓN PARA DESTINOS 00"/>
    <n v="25000"/>
    <n v="25000"/>
    <n v="8658"/>
    <n v="8658"/>
    <n v="8658"/>
    <n v="0"/>
    <n v="0"/>
    <n v="0"/>
    <n v="0"/>
    <n v="0"/>
    <n v="16342"/>
    <n v="0"/>
    <n v="0"/>
    <n v="0"/>
    <n v="0"/>
    <n v="0"/>
    <m/>
    <n v="25000"/>
    <n v="0"/>
    <m/>
    <m/>
    <n v="16342"/>
  </r>
  <r>
    <s v="1.1-00-26"/>
    <x v="1"/>
    <s v="3.7.1"/>
    <x v="1"/>
    <x v="5"/>
    <x v="7"/>
    <x v="1"/>
    <x v="1"/>
    <x v="0"/>
    <s v="11_26"/>
    <x v="8"/>
    <n v="5"/>
    <x v="5"/>
    <n v="63"/>
    <x v="45"/>
    <s v="037_26"/>
    <s v="DIRECCIÓN DE TURISMO Y PROMOCIÓN A LAS T"/>
    <x v="3"/>
    <x v="3"/>
    <x v="98"/>
    <x v="98"/>
    <n v="0"/>
    <s v="SIN DESCRIPCIÓN PARA DESTINOS 00"/>
    <n v="2000000"/>
    <n v="2000000"/>
    <n v="2000000"/>
    <n v="2000000"/>
    <n v="0"/>
    <n v="2000000"/>
    <n v="0"/>
    <n v="2000000"/>
    <n v="0"/>
    <n v="2000000"/>
    <n v="0"/>
    <n v="0"/>
    <n v="0"/>
    <n v="0"/>
    <n v="0"/>
    <n v="0"/>
    <m/>
    <n v="2000000"/>
    <n v="0"/>
    <m/>
    <m/>
    <n v="0"/>
  </r>
  <r>
    <s v="1.1-00-26"/>
    <x v="1"/>
    <s v="1.3.4"/>
    <x v="0"/>
    <x v="0"/>
    <x v="0"/>
    <x v="1"/>
    <x v="1"/>
    <x v="0"/>
    <s v="04_26"/>
    <x v="3"/>
    <n v="4"/>
    <x v="0"/>
    <n v="8"/>
    <x v="44"/>
    <s v="006_26"/>
    <s v="DIRECCIÓN DE FINANZAS"/>
    <x v="3"/>
    <x v="3"/>
    <x v="98"/>
    <x v="98"/>
    <n v="0"/>
    <s v="SIN DESCRIPCIÓN PARA DESTINOS 00"/>
    <n v="2500000"/>
    <n v="2500000"/>
    <n v="0"/>
    <n v="0"/>
    <n v="0"/>
    <n v="0"/>
    <n v="0"/>
    <n v="0"/>
    <n v="0"/>
    <n v="0"/>
    <n v="2500000"/>
    <n v="0"/>
    <n v="0"/>
    <n v="0"/>
    <n v="0"/>
    <n v="0"/>
    <m/>
    <n v="2500000"/>
    <n v="0"/>
    <m/>
    <m/>
    <n v="2500000"/>
  </r>
  <r>
    <s v="1.1-00-26"/>
    <x v="1"/>
    <s v="2.4.1"/>
    <x v="2"/>
    <x v="8"/>
    <x v="14"/>
    <x v="1"/>
    <x v="1"/>
    <x v="0"/>
    <s v="14_26"/>
    <x v="12"/>
    <n v="2"/>
    <x v="3"/>
    <n v="68"/>
    <x v="46"/>
    <s v="040_26"/>
    <s v="CONSEJO MUNICIPAL DEL DEPORTE"/>
    <x v="3"/>
    <x v="3"/>
    <x v="98"/>
    <x v="98"/>
    <n v="0"/>
    <s v="SIN DESCRIPCIÓN PARA DESTINOS 00"/>
    <n v="20803650"/>
    <n v="20803650"/>
    <n v="5331972.0999999996"/>
    <n v="5331972.0999999996"/>
    <n v="0"/>
    <n v="5331972.0999999996"/>
    <n v="41174.580000000075"/>
    <n v="5290797.5199999996"/>
    <n v="0"/>
    <n v="5290797.5199999996"/>
    <n v="15471677.9"/>
    <n v="0"/>
    <n v="0"/>
    <n v="0"/>
    <n v="0"/>
    <n v="0"/>
    <m/>
    <n v="20803650"/>
    <n v="0"/>
    <m/>
    <m/>
    <n v="15471677.9"/>
  </r>
  <r>
    <s v="1.1-00-26"/>
    <x v="1"/>
    <s v="2.3.1"/>
    <x v="2"/>
    <x v="2"/>
    <x v="3"/>
    <x v="1"/>
    <x v="1"/>
    <x v="0"/>
    <s v="19_26"/>
    <x v="13"/>
    <n v="2"/>
    <x v="3"/>
    <n v="74"/>
    <x v="47"/>
    <s v="046_26"/>
    <s v="SERVICIOS DE SALUD DEL MUNICIPIO"/>
    <x v="3"/>
    <x v="3"/>
    <x v="98"/>
    <x v="98"/>
    <n v="0"/>
    <s v="SIN DESCRIPCIÓN PARA DESTINOS 00"/>
    <n v="0"/>
    <m/>
    <m/>
    <m/>
    <m/>
    <m/>
    <m/>
    <m/>
    <m/>
    <m/>
    <m/>
    <m/>
    <m/>
    <m/>
    <m/>
    <m/>
    <n v="225000000"/>
    <n v="225000000"/>
    <m/>
    <m/>
    <m/>
    <n v="225000000"/>
  </r>
  <r>
    <s v="1.1-00-26"/>
    <x v="1"/>
    <s v="2.4.1"/>
    <x v="2"/>
    <x v="8"/>
    <x v="14"/>
    <x v="1"/>
    <x v="1"/>
    <x v="0"/>
    <s v="15_26"/>
    <x v="14"/>
    <n v="1"/>
    <x v="1"/>
    <n v="69"/>
    <x v="48"/>
    <s v="041_26"/>
    <s v="INSTITUTO DE ALTERNATIVAS PARA LOS JÓVENES (INDAJO)"/>
    <x v="3"/>
    <x v="3"/>
    <x v="98"/>
    <x v="98"/>
    <n v="0"/>
    <s v="SIN DESCRIPCIÓN PARA DESTINOS 00"/>
    <n v="9828000"/>
    <n v="9828000"/>
    <n v="2496856.52"/>
    <n v="2496856.52"/>
    <n v="0"/>
    <n v="2496856.52"/>
    <n v="12521.600000000093"/>
    <n v="2484334.92"/>
    <n v="0"/>
    <n v="2484334.92"/>
    <n v="7331143.4800000004"/>
    <n v="0"/>
    <n v="0"/>
    <n v="0"/>
    <n v="0"/>
    <n v="0"/>
    <m/>
    <n v="9828000"/>
    <n v="0"/>
    <m/>
    <m/>
    <n v="7331143.4800000004"/>
  </r>
  <r>
    <s v="1.1-00-26"/>
    <x v="1"/>
    <s v="2.6.8"/>
    <x v="2"/>
    <x v="9"/>
    <x v="15"/>
    <x v="1"/>
    <x v="1"/>
    <x v="0"/>
    <s v="13_26"/>
    <x v="15"/>
    <n v="2"/>
    <x v="3"/>
    <n v="67"/>
    <x v="49"/>
    <s v="039_26"/>
    <s v="CENTRO DE ESTIMULACIÓN PARA PERSONAS CON"/>
    <x v="3"/>
    <x v="3"/>
    <x v="98"/>
    <x v="98"/>
    <n v="0"/>
    <s v="SIN DESCRIPCIÓN PARA DESTINOS 00"/>
    <n v="14767344.140000001"/>
    <n v="14767344.140000001"/>
    <n v="3691836.03"/>
    <n v="3691836.03"/>
    <n v="0"/>
    <n v="3691836.03"/>
    <n v="0"/>
    <n v="3691836.03"/>
    <n v="0"/>
    <n v="3691836.03"/>
    <n v="11075508.110000001"/>
    <n v="0"/>
    <n v="0"/>
    <n v="0"/>
    <n v="0"/>
    <n v="0"/>
    <m/>
    <n v="14767344.140000001"/>
    <n v="0"/>
    <m/>
    <m/>
    <n v="11075508.110000001"/>
  </r>
  <r>
    <s v="1.1-00-26"/>
    <x v="1"/>
    <s v="2.6.8"/>
    <x v="2"/>
    <x v="9"/>
    <x v="15"/>
    <x v="1"/>
    <x v="1"/>
    <x v="0"/>
    <s v="16_26"/>
    <x v="16"/>
    <n v="1"/>
    <x v="1"/>
    <n v="70"/>
    <x v="50"/>
    <s v="042_26"/>
    <s v="INSTITUTO MUNICIPAL DE LA MUJER TLAJOMUL"/>
    <x v="3"/>
    <x v="3"/>
    <x v="98"/>
    <x v="98"/>
    <n v="0"/>
    <s v="SIN DESCRIPCIÓN PARA DESTINOS 00"/>
    <n v="7750016.75"/>
    <n v="7750016.75"/>
    <n v="1457199.79"/>
    <n v="1457199.79"/>
    <n v="0"/>
    <n v="1457199.79"/>
    <n v="417580.54000000004"/>
    <n v="1039619.25"/>
    <n v="0"/>
    <n v="1039619.25"/>
    <n v="6292816.96"/>
    <n v="0"/>
    <n v="0"/>
    <n v="0"/>
    <n v="0"/>
    <n v="0"/>
    <m/>
    <n v="7750016.75"/>
    <n v="0"/>
    <m/>
    <m/>
    <n v="6292816.96"/>
  </r>
  <r>
    <s v="1.1-00-26"/>
    <x v="1"/>
    <s v="2.6.3"/>
    <x v="2"/>
    <x v="9"/>
    <x v="16"/>
    <x v="1"/>
    <x v="1"/>
    <x v="0"/>
    <s v="17_26"/>
    <x v="17"/>
    <n v="1"/>
    <x v="1"/>
    <n v="71"/>
    <x v="51"/>
    <s v="043_26"/>
    <s v="SISTEMA INTEGRAL PARA EL DESARROLLO DE L"/>
    <x v="3"/>
    <x v="3"/>
    <x v="98"/>
    <x v="98"/>
    <n v="0"/>
    <s v="SIN DESCRIPCIÓN PARA DESTINOS 00"/>
    <n v="99750000"/>
    <n v="99750000"/>
    <n v="24937500"/>
    <n v="24937500"/>
    <n v="0"/>
    <n v="24937500"/>
    <n v="0"/>
    <n v="24937500"/>
    <n v="0"/>
    <n v="24937500"/>
    <n v="74812500"/>
    <n v="0"/>
    <n v="0"/>
    <n v="0"/>
    <n v="0"/>
    <n v="0"/>
    <m/>
    <n v="99750000"/>
    <n v="0"/>
    <m/>
    <m/>
    <n v="74812500"/>
  </r>
  <r>
    <s v="1.6-01-26"/>
    <x v="2"/>
    <s v="1.3.4"/>
    <x v="0"/>
    <x v="0"/>
    <x v="0"/>
    <x v="1"/>
    <x v="1"/>
    <x v="0"/>
    <s v="04_26"/>
    <x v="3"/>
    <n v="4"/>
    <x v="0"/>
    <n v="8"/>
    <x v="44"/>
    <s v="006_26"/>
    <s v="DIRECCIÓN DE FINANZAS"/>
    <x v="3"/>
    <x v="3"/>
    <x v="99"/>
    <x v="99"/>
    <n v="0"/>
    <s v="SIN DESCRIPCIÓN PARA DESTINOS 00"/>
    <n v="25000000"/>
    <n v="25000000"/>
    <n v="1372569.63"/>
    <n v="1372569.63"/>
    <n v="0"/>
    <n v="1372569.63"/>
    <n v="0"/>
    <n v="1372569.63"/>
    <n v="0"/>
    <n v="1372569.63"/>
    <n v="23627430.370000001"/>
    <n v="0"/>
    <n v="0"/>
    <n v="0"/>
    <n v="0"/>
    <n v="0"/>
    <m/>
    <n v="25000000"/>
    <n v="0"/>
    <m/>
    <m/>
    <n v="23627430.370000001"/>
  </r>
  <r>
    <s v="1.1-00-26"/>
    <x v="1"/>
    <s v="3.2.1"/>
    <x v="1"/>
    <x v="6"/>
    <x v="9"/>
    <x v="4"/>
    <x v="4"/>
    <x v="0"/>
    <s v="11_26"/>
    <x v="8"/>
    <n v="5"/>
    <x v="5"/>
    <n v="50"/>
    <x v="52"/>
    <s v="035_26"/>
    <s v="DIRECCIÓN DE DESARROLLO RURAL"/>
    <x v="3"/>
    <x v="3"/>
    <x v="100"/>
    <x v="100"/>
    <n v="53"/>
    <s v="APICULTORES"/>
    <n v="250000"/>
    <n v="250000"/>
    <n v="0"/>
    <n v="0"/>
    <n v="0"/>
    <n v="0"/>
    <n v="0"/>
    <n v="0"/>
    <n v="0"/>
    <n v="0"/>
    <n v="250000"/>
    <n v="0"/>
    <n v="0"/>
    <n v="0"/>
    <n v="0"/>
    <n v="0"/>
    <m/>
    <n v="250000"/>
    <n v="0"/>
    <m/>
    <m/>
    <n v="250000"/>
  </r>
  <r>
    <s v="1.1-00-26"/>
    <x v="1"/>
    <s v="3.2.1"/>
    <x v="1"/>
    <x v="6"/>
    <x v="9"/>
    <x v="4"/>
    <x v="4"/>
    <x v="0"/>
    <s v="11_26"/>
    <x v="8"/>
    <n v="5"/>
    <x v="5"/>
    <n v="51"/>
    <x v="53"/>
    <s v="035_26"/>
    <s v="DIRECCIÓN DE DESARROLLO RURAL"/>
    <x v="3"/>
    <x v="3"/>
    <x v="100"/>
    <x v="100"/>
    <n v="38"/>
    <s v="PRODUCTORES DE MAIZ"/>
    <n v="5000000"/>
    <n v="5000000"/>
    <n v="0"/>
    <n v="0"/>
    <n v="0"/>
    <n v="0"/>
    <n v="0"/>
    <n v="0"/>
    <n v="0"/>
    <n v="0"/>
    <n v="5000000"/>
    <n v="0"/>
    <n v="0"/>
    <n v="0"/>
    <n v="0"/>
    <n v="0"/>
    <m/>
    <n v="5000000"/>
    <n v="0"/>
    <m/>
    <m/>
    <n v="5000000"/>
  </r>
  <r>
    <s v="1.1-00-26"/>
    <x v="1"/>
    <s v="3.2.1"/>
    <x v="1"/>
    <x v="6"/>
    <x v="9"/>
    <x v="4"/>
    <x v="4"/>
    <x v="0"/>
    <s v="11_26"/>
    <x v="8"/>
    <n v="5"/>
    <x v="5"/>
    <n v="52"/>
    <x v="54"/>
    <s v="035_26"/>
    <s v="DIRECCIÓN DE DESARROLLO RURAL"/>
    <x v="3"/>
    <x v="3"/>
    <x v="100"/>
    <x v="100"/>
    <n v="39"/>
    <s v="CAL AGRICOLA"/>
    <n v="2800000"/>
    <n v="2800000"/>
    <n v="2799918.18"/>
    <n v="0"/>
    <n v="0"/>
    <n v="0"/>
    <n v="0"/>
    <n v="0"/>
    <n v="0"/>
    <n v="0"/>
    <n v="81.819999999832362"/>
    <n v="0"/>
    <n v="0"/>
    <n v="0"/>
    <n v="0"/>
    <n v="0"/>
    <m/>
    <n v="2800000"/>
    <n v="0"/>
    <m/>
    <m/>
    <n v="81.819999999832362"/>
  </r>
  <r>
    <s v="1.1-00-26"/>
    <x v="1"/>
    <s v="3.2.1"/>
    <x v="1"/>
    <x v="6"/>
    <x v="9"/>
    <x v="4"/>
    <x v="4"/>
    <x v="0"/>
    <s v="11_26"/>
    <x v="8"/>
    <n v="5"/>
    <x v="5"/>
    <n v="58"/>
    <x v="55"/>
    <s v="035_26"/>
    <s v="DIRECCIÓN DE DESARROLLO RURAL"/>
    <x v="3"/>
    <x v="3"/>
    <x v="100"/>
    <x v="100"/>
    <n v="51"/>
    <s v="INDEMNIZACIÓN AL PRODUCTOR GANADERO"/>
    <n v="260000"/>
    <n v="260000"/>
    <n v="0"/>
    <n v="0"/>
    <n v="0"/>
    <n v="0"/>
    <n v="0"/>
    <n v="0"/>
    <n v="0"/>
    <n v="0"/>
    <n v="260000"/>
    <n v="0"/>
    <n v="0"/>
    <n v="0"/>
    <n v="0"/>
    <n v="0"/>
    <m/>
    <n v="260000"/>
    <n v="0"/>
    <m/>
    <m/>
    <n v="260000"/>
  </r>
  <r>
    <s v="1.1-00-26"/>
    <x v="1"/>
    <s v="2.2.7"/>
    <x v="2"/>
    <x v="7"/>
    <x v="11"/>
    <x v="1"/>
    <x v="1"/>
    <x v="0"/>
    <s v="11_26"/>
    <x v="8"/>
    <n v="5"/>
    <x v="5"/>
    <n v="60"/>
    <x v="56"/>
    <s v="036_26"/>
    <s v="DIRECCIÓN DE PROMOCIÓN ECONÓMICA"/>
    <x v="3"/>
    <x v="3"/>
    <x v="101"/>
    <x v="101"/>
    <n v="42"/>
    <s v="INCUBADORA"/>
    <n v="1200000"/>
    <n v="650000"/>
    <n v="0"/>
    <n v="0"/>
    <n v="0"/>
    <n v="0"/>
    <n v="0"/>
    <n v="0"/>
    <n v="0"/>
    <n v="0"/>
    <n v="1200000"/>
    <n v="550000"/>
    <n v="0"/>
    <n v="0"/>
    <n v="0"/>
    <n v="550000"/>
    <m/>
    <n v="1200000"/>
    <n v="0"/>
    <m/>
    <m/>
    <n v="1200000"/>
  </r>
  <r>
    <s v="1.1-00-26"/>
    <x v="1"/>
    <s v="2.2.7"/>
    <x v="2"/>
    <x v="7"/>
    <x v="11"/>
    <x v="1"/>
    <x v="1"/>
    <x v="0"/>
    <s v="11_26"/>
    <x v="8"/>
    <n v="5"/>
    <x v="5"/>
    <n v="60"/>
    <x v="56"/>
    <s v="036_26"/>
    <s v="DIRECCIÓN DE PROMOCIÓN ECONÓMICA"/>
    <x v="3"/>
    <x v="3"/>
    <x v="101"/>
    <x v="101"/>
    <n v="72"/>
    <s v="TLAJO IMPULSA"/>
    <n v="200000"/>
    <n v="0"/>
    <n v="0"/>
    <n v="0"/>
    <n v="0"/>
    <n v="0"/>
    <n v="0"/>
    <n v="0"/>
    <n v="0"/>
    <n v="0"/>
    <n v="200000"/>
    <n v="200000"/>
    <n v="0"/>
    <n v="0"/>
    <n v="0"/>
    <n v="200000"/>
    <m/>
    <n v="200000"/>
    <n v="0"/>
    <m/>
    <m/>
    <n v="20000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3"/>
    <x v="3"/>
    <x v="102"/>
    <x v="102"/>
    <n v="0"/>
    <s v="SIN DESCRIPCIÓN PARA DESTINOS 00"/>
    <n v="200000"/>
    <n v="199988.08"/>
    <n v="0"/>
    <n v="0"/>
    <n v="0"/>
    <n v="0"/>
    <n v="0"/>
    <n v="0"/>
    <n v="0"/>
    <n v="0"/>
    <n v="200000"/>
    <n v="0"/>
    <n v="11.92"/>
    <n v="0"/>
    <n v="0"/>
    <n v="11.92"/>
    <m/>
    <n v="200000"/>
    <n v="0"/>
    <m/>
    <m/>
    <n v="200000"/>
  </r>
  <r>
    <s v="1.1-00-26"/>
    <x v="1"/>
    <s v="3.7.1"/>
    <x v="1"/>
    <x v="5"/>
    <x v="7"/>
    <x v="1"/>
    <x v="1"/>
    <x v="0"/>
    <s v="11_26"/>
    <x v="8"/>
    <n v="5"/>
    <x v="5"/>
    <n v="65"/>
    <x v="16"/>
    <s v="037_26"/>
    <s v="DIRECCIÓN DE TURISMO Y PROMOCIÓN A LAS T"/>
    <x v="3"/>
    <x v="3"/>
    <x v="102"/>
    <x v="102"/>
    <n v="58"/>
    <s v="APOYO A LAS TRADICIONES"/>
    <n v="100000"/>
    <n v="100011.92"/>
    <n v="0"/>
    <n v="0"/>
    <n v="0"/>
    <n v="0"/>
    <n v="0"/>
    <n v="0"/>
    <n v="0"/>
    <n v="0"/>
    <n v="100000"/>
    <n v="0"/>
    <n v="0"/>
    <n v="0"/>
    <n v="11.92"/>
    <n v="-11.92"/>
    <m/>
    <n v="100000"/>
    <n v="0"/>
    <m/>
    <m/>
    <n v="100000"/>
  </r>
  <r>
    <s v="1.1-00-26"/>
    <x v="1"/>
    <s v="1.3.4"/>
    <x v="0"/>
    <x v="0"/>
    <x v="0"/>
    <x v="1"/>
    <x v="1"/>
    <x v="0"/>
    <s v="01_26"/>
    <x v="18"/>
    <n v="6"/>
    <x v="2"/>
    <n v="1"/>
    <x v="57"/>
    <s v="001_26"/>
    <s v="SECRETARÍA PARTICULAR DE PRESIDENCIA"/>
    <x v="3"/>
    <x v="3"/>
    <x v="102"/>
    <x v="102"/>
    <n v="0"/>
    <s v="SIN DESCRIPCIÓN PARA DESTINOS 00"/>
    <n v="3800000"/>
    <n v="3800000"/>
    <n v="641827"/>
    <n v="641827"/>
    <n v="0"/>
    <n v="641827"/>
    <n v="308500"/>
    <n v="333327"/>
    <n v="0"/>
    <n v="263327"/>
    <n v="3158173"/>
    <n v="0"/>
    <n v="0"/>
    <n v="0"/>
    <n v="0"/>
    <n v="0"/>
    <m/>
    <n v="3800000"/>
    <n v="0"/>
    <m/>
    <m/>
    <n v="3158173"/>
  </r>
  <r>
    <s v="1.1-00-26"/>
    <x v="1"/>
    <s v="1.3.4"/>
    <x v="0"/>
    <x v="0"/>
    <x v="0"/>
    <x v="1"/>
    <x v="1"/>
    <x v="0"/>
    <s v="10_26"/>
    <x v="10"/>
    <n v="6"/>
    <x v="2"/>
    <n v="44"/>
    <x v="58"/>
    <s v="032_26"/>
    <s v="DIRECCIÓN DE GESTION DEL MEDIO AMBIENTE"/>
    <x v="3"/>
    <x v="3"/>
    <x v="102"/>
    <x v="102"/>
    <n v="35"/>
    <s v="PROGRAMA DE APOYO A LADRILLEROS"/>
    <n v="470000"/>
    <n v="400000"/>
    <n v="0"/>
    <n v="0"/>
    <n v="0"/>
    <n v="0"/>
    <n v="0"/>
    <n v="0"/>
    <n v="0"/>
    <n v="0"/>
    <n v="470000"/>
    <n v="70000"/>
    <n v="0"/>
    <n v="0"/>
    <n v="0"/>
    <n v="70000"/>
    <m/>
    <n v="470000"/>
    <n v="0"/>
    <m/>
    <m/>
    <n v="470000"/>
  </r>
  <r>
    <s v="1.1-00-26"/>
    <x v="1"/>
    <s v="1.3.4"/>
    <x v="0"/>
    <x v="0"/>
    <x v="0"/>
    <x v="4"/>
    <x v="4"/>
    <x v="0"/>
    <s v="09_26"/>
    <x v="7"/>
    <n v="2"/>
    <x v="3"/>
    <n v="32"/>
    <x v="59"/>
    <s v="025_26"/>
    <s v="DESPACHO DE LA COORDINACIÓN GENERAL DE C"/>
    <x v="3"/>
    <x v="3"/>
    <x v="102"/>
    <x v="102"/>
    <n v="0"/>
    <s v="SIN DESCRIPCIÓN PARA DESTINOS 00"/>
    <n v="2000000"/>
    <n v="2000000"/>
    <n v="0"/>
    <n v="0"/>
    <n v="0"/>
    <n v="0"/>
    <n v="0"/>
    <n v="0"/>
    <n v="0"/>
    <n v="0"/>
    <n v="2000000"/>
    <n v="0"/>
    <n v="0"/>
    <n v="0"/>
    <n v="0"/>
    <n v="0"/>
    <m/>
    <n v="2000000"/>
    <n v="0"/>
    <m/>
    <m/>
    <n v="2000000"/>
  </r>
  <r>
    <s v="1.1-00-26"/>
    <x v="1"/>
    <s v="1.3.4"/>
    <x v="0"/>
    <x v="0"/>
    <x v="0"/>
    <x v="4"/>
    <x v="4"/>
    <x v="0"/>
    <s v="09_26"/>
    <x v="7"/>
    <n v="2"/>
    <x v="3"/>
    <n v="37"/>
    <x v="26"/>
    <s v="029_26"/>
    <s v="DIRECCIÓN DE POLÍTICA SOCIAL"/>
    <x v="3"/>
    <x v="3"/>
    <x v="102"/>
    <x v="102"/>
    <n v="0"/>
    <s v="SIN DESCRIPCIÓN PARA DESTINOS 00"/>
    <n v="20000000"/>
    <n v="20000000"/>
    <n v="4344000"/>
    <n v="4344000"/>
    <n v="0"/>
    <n v="4344000"/>
    <n v="3912000"/>
    <n v="432000"/>
    <n v="0"/>
    <n v="432000"/>
    <n v="15656000"/>
    <n v="0"/>
    <n v="0"/>
    <n v="0"/>
    <n v="0"/>
    <n v="0"/>
    <m/>
    <n v="20000000"/>
    <n v="0"/>
    <m/>
    <m/>
    <n v="15656000"/>
  </r>
  <r>
    <s v="1.1-00-26"/>
    <x v="1"/>
    <s v="1.3.4"/>
    <x v="0"/>
    <x v="0"/>
    <x v="0"/>
    <x v="4"/>
    <x v="4"/>
    <x v="0"/>
    <s v="09_26"/>
    <x v="7"/>
    <n v="2"/>
    <x v="3"/>
    <n v="39"/>
    <x v="60"/>
    <s v="029_26"/>
    <s v="DIRECCIÓN DE POLÍTICA SOCIAL"/>
    <x v="3"/>
    <x v="3"/>
    <x v="102"/>
    <x v="102"/>
    <n v="28"/>
    <s v="RENTA TU CASA"/>
    <n v="2000000"/>
    <n v="2000000"/>
    <n v="0"/>
    <n v="0"/>
    <n v="0"/>
    <n v="0"/>
    <n v="0"/>
    <n v="0"/>
    <n v="0"/>
    <n v="0"/>
    <n v="2000000"/>
    <n v="0"/>
    <n v="0"/>
    <n v="0"/>
    <n v="0"/>
    <n v="0"/>
    <m/>
    <n v="2000000"/>
    <n v="0"/>
    <m/>
    <m/>
    <n v="2000000"/>
  </r>
  <r>
    <s v="1.1-00-26"/>
    <x v="1"/>
    <s v="1.3.4"/>
    <x v="0"/>
    <x v="0"/>
    <x v="0"/>
    <x v="4"/>
    <x v="4"/>
    <x v="0"/>
    <s v="09_26"/>
    <x v="7"/>
    <n v="2"/>
    <x v="3"/>
    <n v="40"/>
    <x v="61"/>
    <s v="029_26"/>
    <s v="DIRECCIÓN DE POLÍTICA SOCIAL"/>
    <x v="3"/>
    <x v="3"/>
    <x v="102"/>
    <x v="102"/>
    <n v="26"/>
    <s v="MOCHILAS Y ÚTILES ESCOLARES"/>
    <n v="100738501.97"/>
    <n v="100738501.97"/>
    <n v="0"/>
    <n v="0"/>
    <n v="0"/>
    <n v="0"/>
    <n v="0"/>
    <n v="0"/>
    <n v="0"/>
    <n v="0"/>
    <n v="100738501.97"/>
    <n v="0"/>
    <n v="0"/>
    <n v="0"/>
    <n v="0"/>
    <n v="0"/>
    <m/>
    <n v="100738501.97"/>
    <n v="0"/>
    <m/>
    <m/>
    <n v="100738501.97"/>
  </r>
  <r>
    <s v="1.1-00-26"/>
    <x v="1"/>
    <s v="1.3.4"/>
    <x v="0"/>
    <x v="0"/>
    <x v="0"/>
    <x v="4"/>
    <x v="4"/>
    <x v="0"/>
    <s v="09_26"/>
    <x v="7"/>
    <n v="2"/>
    <x v="3"/>
    <n v="41"/>
    <x v="62"/>
    <s v="029_26"/>
    <s v="DIRECCIÓN DE POLÍTICA SOCIAL"/>
    <x v="3"/>
    <x v="3"/>
    <x v="102"/>
    <x v="102"/>
    <n v="27"/>
    <s v="ESTUDIANTES DE SECUNDARIA"/>
    <n v="12000000"/>
    <n v="12000000"/>
    <n v="0"/>
    <n v="0"/>
    <n v="0"/>
    <n v="0"/>
    <n v="0"/>
    <n v="0"/>
    <n v="0"/>
    <n v="0"/>
    <n v="12000000"/>
    <n v="0"/>
    <n v="0"/>
    <n v="0"/>
    <n v="0"/>
    <n v="0"/>
    <m/>
    <n v="12000000"/>
    <n v="0"/>
    <m/>
    <m/>
    <n v="12000000"/>
  </r>
  <r>
    <s v="1.1-00-26"/>
    <x v="1"/>
    <s v="1.3.4"/>
    <x v="0"/>
    <x v="0"/>
    <x v="0"/>
    <x v="4"/>
    <x v="4"/>
    <x v="0"/>
    <s v="09_26"/>
    <x v="7"/>
    <n v="2"/>
    <x v="3"/>
    <n v="41"/>
    <x v="62"/>
    <s v="029_26"/>
    <s v="DIRECCIÓN DE POLÍTICA SOCIAL"/>
    <x v="3"/>
    <x v="3"/>
    <x v="102"/>
    <x v="102"/>
    <n v="75"/>
    <s v="CHIP"/>
    <n v="6000000"/>
    <n v="0"/>
    <n v="0"/>
    <n v="0"/>
    <n v="0"/>
    <n v="0"/>
    <n v="0"/>
    <n v="0"/>
    <n v="0"/>
    <n v="0"/>
    <n v="6000000"/>
    <n v="6000000"/>
    <n v="0"/>
    <n v="0"/>
    <n v="0"/>
    <n v="6000000"/>
    <m/>
    <n v="6000000"/>
    <n v="0"/>
    <m/>
    <m/>
    <n v="6000000"/>
  </r>
  <r>
    <s v="1.1-00-26"/>
    <x v="1"/>
    <s v="3.2.1"/>
    <x v="1"/>
    <x v="6"/>
    <x v="9"/>
    <x v="4"/>
    <x v="4"/>
    <x v="0"/>
    <s v="11_26"/>
    <x v="8"/>
    <n v="5"/>
    <x v="5"/>
    <n v="53"/>
    <x v="63"/>
    <s v="035_26"/>
    <s v="DIRECCIÓN DE DESARROLLO RURAL"/>
    <x v="3"/>
    <x v="3"/>
    <x v="102"/>
    <x v="102"/>
    <n v="40"/>
    <s v="APOYO AL SECTOR PESQUERO"/>
    <n v="2200000"/>
    <n v="2200000"/>
    <n v="450000"/>
    <n v="450000"/>
    <n v="0"/>
    <n v="450000"/>
    <n v="0"/>
    <n v="450000"/>
    <n v="0"/>
    <n v="450000"/>
    <n v="1750000"/>
    <n v="0"/>
    <n v="0"/>
    <n v="0"/>
    <n v="0"/>
    <n v="0"/>
    <m/>
    <n v="2200000"/>
    <n v="0"/>
    <m/>
    <m/>
    <n v="1750000"/>
  </r>
  <r>
    <s v="1.1-00-26"/>
    <x v="1"/>
    <s v="2.2.7"/>
    <x v="2"/>
    <x v="7"/>
    <x v="11"/>
    <x v="1"/>
    <x v="1"/>
    <x v="0"/>
    <s v="11_26"/>
    <x v="8"/>
    <n v="5"/>
    <x v="5"/>
    <n v="75"/>
    <x v="64"/>
    <s v="036_26"/>
    <s v="DIRECCIÓN DE PROMOCIÓN ECONÓMICA"/>
    <x v="3"/>
    <x v="3"/>
    <x v="102"/>
    <x v="102"/>
    <n v="0"/>
    <s v="SIN DESCRIPCIÓN PARA DESTINOS 00"/>
    <m/>
    <m/>
    <m/>
    <m/>
    <m/>
    <m/>
    <m/>
    <m/>
    <m/>
    <m/>
    <m/>
    <m/>
    <m/>
    <m/>
    <m/>
    <m/>
    <n v="680000"/>
    <n v="680000"/>
    <m/>
    <m/>
    <m/>
    <n v="680000"/>
  </r>
  <r>
    <s v="1.1-00-26"/>
    <x v="1"/>
    <s v="2.2.7"/>
    <x v="2"/>
    <x v="7"/>
    <x v="11"/>
    <x v="1"/>
    <x v="1"/>
    <x v="0"/>
    <s v="11_26"/>
    <x v="8"/>
    <n v="5"/>
    <x v="5"/>
    <n v="76"/>
    <x v="65"/>
    <s v="036_26"/>
    <s v="DIRECCIÓN DE PROMOCIÓN ECONÓMICA"/>
    <x v="3"/>
    <x v="3"/>
    <x v="102"/>
    <x v="102"/>
    <n v="81"/>
    <s v="BICICLETAS"/>
    <m/>
    <m/>
    <m/>
    <m/>
    <m/>
    <m/>
    <m/>
    <m/>
    <m/>
    <m/>
    <m/>
    <m/>
    <m/>
    <m/>
    <m/>
    <m/>
    <n v="2000000"/>
    <n v="2000000"/>
    <m/>
    <m/>
    <m/>
    <n v="2000000"/>
  </r>
  <r>
    <s v="1.1-00-26"/>
    <x v="1"/>
    <s v="2.2.7"/>
    <x v="2"/>
    <x v="7"/>
    <x v="11"/>
    <x v="1"/>
    <x v="1"/>
    <x v="0"/>
    <s v="11_26"/>
    <x v="8"/>
    <n v="5"/>
    <x v="5"/>
    <n v="61"/>
    <x v="66"/>
    <s v="036_26"/>
    <s v="DIRECCIÓN DE PROMOCIÓN ECONÓMICA"/>
    <x v="3"/>
    <x v="3"/>
    <x v="102"/>
    <x v="102"/>
    <n v="0"/>
    <s v="SIN DESCRIPCIÓN PARA DESTINOS 00"/>
    <n v="4250000"/>
    <n v="5000000"/>
    <n v="0"/>
    <n v="0"/>
    <n v="0"/>
    <n v="0"/>
    <n v="0"/>
    <n v="0"/>
    <n v="0"/>
    <n v="0"/>
    <n v="4250000"/>
    <n v="0"/>
    <n v="0"/>
    <n v="0"/>
    <n v="750000"/>
    <n v="-750000"/>
    <n v="-2680000"/>
    <n v="1570000"/>
    <n v="0"/>
    <m/>
    <m/>
    <n v="1570000"/>
  </r>
  <r>
    <s v="1.1-00-26"/>
    <x v="1"/>
    <s v="1.3.4"/>
    <x v="0"/>
    <x v="0"/>
    <x v="0"/>
    <x v="4"/>
    <x v="4"/>
    <x v="0"/>
    <s v="09_26"/>
    <x v="7"/>
    <n v="2"/>
    <x v="3"/>
    <n v="38"/>
    <x v="67"/>
    <s v="029_26"/>
    <s v="DIRECCIÓN DE POLÍTICA SOCIAL"/>
    <x v="3"/>
    <x v="3"/>
    <x v="103"/>
    <x v="103"/>
    <n v="31"/>
    <s v="ABC"/>
    <n v="200000"/>
    <n v="200000"/>
    <n v="0"/>
    <n v="0"/>
    <n v="0"/>
    <n v="0"/>
    <n v="0"/>
    <n v="0"/>
    <n v="0"/>
    <n v="0"/>
    <n v="200000"/>
    <n v="0"/>
    <n v="0"/>
    <n v="0"/>
    <n v="0"/>
    <n v="0"/>
    <m/>
    <n v="200000"/>
    <n v="0"/>
    <m/>
    <m/>
    <n v="200000"/>
  </r>
  <r>
    <s v="1.1-00-26"/>
    <x v="1"/>
    <s v="1.3.4"/>
    <x v="0"/>
    <x v="0"/>
    <x v="0"/>
    <x v="1"/>
    <x v="1"/>
    <x v="0"/>
    <s v="09_26"/>
    <x v="7"/>
    <n v="2"/>
    <x v="3"/>
    <n v="36"/>
    <x v="25"/>
    <s v="028_26"/>
    <s v="DIRECCIÓN DE EDUCACIÓN"/>
    <x v="3"/>
    <x v="3"/>
    <x v="104"/>
    <x v="104"/>
    <n v="0"/>
    <s v="SIN DESCRIPCIÓN PARA DESTINOS 00"/>
    <n v="3900000"/>
    <n v="3900000"/>
    <n v="0"/>
    <n v="0"/>
    <n v="0"/>
    <n v="0"/>
    <n v="0"/>
    <n v="0"/>
    <n v="0"/>
    <n v="0"/>
    <n v="3900000"/>
    <n v="0"/>
    <n v="0"/>
    <n v="0"/>
    <n v="0"/>
    <n v="0"/>
    <m/>
    <n v="3900000"/>
    <n v="0"/>
    <m/>
    <m/>
    <n v="3900000"/>
  </r>
  <r>
    <s v="1.1-00-26"/>
    <x v="1"/>
    <s v="1.3.4"/>
    <x v="0"/>
    <x v="0"/>
    <x v="0"/>
    <x v="1"/>
    <x v="1"/>
    <x v="0"/>
    <s v="01_26"/>
    <x v="18"/>
    <n v="6"/>
    <x v="2"/>
    <n v="1"/>
    <x v="57"/>
    <s v="001_26"/>
    <s v="SECRETARÍA PARTICULAR DE PRESIDENCIA"/>
    <x v="3"/>
    <x v="3"/>
    <x v="105"/>
    <x v="105"/>
    <n v="4"/>
    <s v="TELETON"/>
    <n v="1000000"/>
    <n v="1000010.04"/>
    <n v="0"/>
    <n v="0"/>
    <n v="0"/>
    <n v="0"/>
    <n v="0"/>
    <n v="0"/>
    <n v="0"/>
    <n v="0"/>
    <n v="1000000"/>
    <n v="0"/>
    <n v="0"/>
    <n v="0"/>
    <n v="10.039999999999999"/>
    <n v="-10.039999999999999"/>
    <m/>
    <n v="1000000"/>
    <n v="0"/>
    <m/>
    <m/>
    <n v="1000000"/>
  </r>
  <r>
    <s v="1.1-00-26"/>
    <x v="1"/>
    <s v="1.3.4"/>
    <x v="0"/>
    <x v="0"/>
    <x v="0"/>
    <x v="1"/>
    <x v="1"/>
    <x v="0"/>
    <s v="01_26"/>
    <x v="18"/>
    <n v="6"/>
    <x v="2"/>
    <n v="1"/>
    <x v="57"/>
    <s v="001_26"/>
    <s v="SECRETARÍA PARTICULAR DE PRESIDENCIA"/>
    <x v="3"/>
    <x v="3"/>
    <x v="105"/>
    <x v="105"/>
    <n v="5"/>
    <s v="FIESTAS DE OCTUBRE"/>
    <n v="500000"/>
    <n v="499989.96"/>
    <n v="0"/>
    <n v="0"/>
    <n v="0"/>
    <n v="0"/>
    <n v="0"/>
    <n v="0"/>
    <n v="0"/>
    <n v="0"/>
    <n v="500000"/>
    <n v="0"/>
    <n v="10.039999999999999"/>
    <n v="0"/>
    <n v="0"/>
    <n v="10.039999999999999"/>
    <m/>
    <n v="500000"/>
    <n v="0"/>
    <m/>
    <m/>
    <n v="500000"/>
  </r>
  <r>
    <s v="1.1-00-26"/>
    <x v="1"/>
    <s v="1.3.4"/>
    <x v="0"/>
    <x v="0"/>
    <x v="0"/>
    <x v="1"/>
    <x v="1"/>
    <x v="0"/>
    <s v="01_26"/>
    <x v="18"/>
    <n v="6"/>
    <x v="2"/>
    <n v="1"/>
    <x v="57"/>
    <s v="001_26"/>
    <s v="SECRETARÍA PARTICULAR DE PRESIDENCIA"/>
    <x v="3"/>
    <x v="3"/>
    <x v="105"/>
    <x v="105"/>
    <n v="6"/>
    <s v="ALDEA PASITOS"/>
    <n v="240000"/>
    <n v="240000"/>
    <n v="20000"/>
    <n v="20000"/>
    <n v="0"/>
    <n v="20000"/>
    <n v="0"/>
    <n v="20000"/>
    <n v="0"/>
    <n v="20000"/>
    <n v="220000"/>
    <n v="0"/>
    <n v="0"/>
    <n v="0"/>
    <n v="0"/>
    <n v="0"/>
    <m/>
    <n v="240000"/>
    <n v="0"/>
    <m/>
    <m/>
    <n v="220000"/>
  </r>
  <r>
    <s v="1.1-00-26"/>
    <x v="1"/>
    <s v="1.3.4"/>
    <x v="0"/>
    <x v="0"/>
    <x v="0"/>
    <x v="1"/>
    <x v="1"/>
    <x v="0"/>
    <s v="01_26"/>
    <x v="18"/>
    <n v="6"/>
    <x v="2"/>
    <n v="1"/>
    <x v="57"/>
    <s v="001_26"/>
    <s v="SECRETARÍA PARTICULAR DE PRESIDENCIA"/>
    <x v="3"/>
    <x v="3"/>
    <x v="105"/>
    <x v="105"/>
    <n v="7"/>
    <s v="BIBLIOREFRI"/>
    <n v="60000"/>
    <n v="60000"/>
    <n v="0"/>
    <n v="0"/>
    <n v="0"/>
    <n v="0"/>
    <n v="0"/>
    <n v="0"/>
    <n v="0"/>
    <n v="0"/>
    <n v="60000"/>
    <n v="0"/>
    <n v="0"/>
    <n v="0"/>
    <n v="0"/>
    <n v="0"/>
    <m/>
    <n v="60000"/>
    <n v="0"/>
    <m/>
    <m/>
    <n v="60000"/>
  </r>
  <r>
    <s v="1.1-00-26"/>
    <x v="1"/>
    <s v="1.3.4"/>
    <x v="0"/>
    <x v="0"/>
    <x v="0"/>
    <x v="1"/>
    <x v="1"/>
    <x v="0"/>
    <s v="06_26"/>
    <x v="9"/>
    <n v="4"/>
    <x v="0"/>
    <n v="17"/>
    <x v="31"/>
    <s v="012_26"/>
    <s v="DESPACHO DE LA JEFATURA DE GABINETE"/>
    <x v="3"/>
    <x v="3"/>
    <x v="105"/>
    <x v="105"/>
    <n v="19"/>
    <s v="FIL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1.3.4"/>
    <x v="0"/>
    <x v="0"/>
    <x v="0"/>
    <x v="6"/>
    <x v="6"/>
    <x v="0"/>
    <s v="02_26"/>
    <x v="2"/>
    <n v="6"/>
    <x v="2"/>
    <n v="3"/>
    <x v="68"/>
    <s v="002_26"/>
    <s v="DIRECCIÓN EJECUTIVA DE LA SECRETARIA GEN"/>
    <x v="3"/>
    <x v="3"/>
    <x v="106"/>
    <x v="106"/>
    <n v="8"/>
    <s v="FONDO MUNICIPAL DESASTRES"/>
    <n v="1600000"/>
    <n v="1600000"/>
    <n v="0"/>
    <n v="0"/>
    <n v="0"/>
    <n v="0"/>
    <n v="0"/>
    <n v="0"/>
    <n v="0"/>
    <n v="0"/>
    <n v="1600000"/>
    <n v="0"/>
    <n v="0"/>
    <n v="0"/>
    <n v="0"/>
    <n v="0"/>
    <m/>
    <n v="1600000"/>
    <n v="0"/>
    <m/>
    <m/>
    <n v="1600000"/>
  </r>
  <r>
    <s v="1.1-00-26"/>
    <x v="1"/>
    <s v="1.3.4"/>
    <x v="0"/>
    <x v="0"/>
    <x v="0"/>
    <x v="6"/>
    <x v="6"/>
    <x v="0"/>
    <s v="02_26"/>
    <x v="2"/>
    <n v="6"/>
    <x v="2"/>
    <n v="3"/>
    <x v="68"/>
    <s v="002_26"/>
    <s v="DIRECCIÓN EJECUTIVA DE LA SECRETARIA GEN"/>
    <x v="3"/>
    <x v="3"/>
    <x v="106"/>
    <x v="106"/>
    <n v="9"/>
    <s v="FOEDEN"/>
    <n v="1500000"/>
    <n v="1500000"/>
    <n v="0"/>
    <n v="0"/>
    <n v="0"/>
    <n v="0"/>
    <n v="0"/>
    <n v="0"/>
    <n v="0"/>
    <n v="0"/>
    <n v="1500000"/>
    <n v="0"/>
    <n v="0"/>
    <n v="0"/>
    <n v="0"/>
    <n v="0"/>
    <m/>
    <n v="1500000"/>
    <n v="0"/>
    <m/>
    <m/>
    <n v="1500000"/>
  </r>
  <r>
    <s v="2.5-02-26"/>
    <x v="4"/>
    <s v="1.3.4"/>
    <x v="0"/>
    <x v="0"/>
    <x v="0"/>
    <x v="1"/>
    <x v="1"/>
    <x v="1"/>
    <s v="05_26"/>
    <x v="0"/>
    <n v="4"/>
    <x v="0"/>
    <n v="9"/>
    <x v="5"/>
    <s v="007_26"/>
    <s v="DIRECCIÓN DE ADMINISTRACIÓN"/>
    <x v="4"/>
    <x v="4"/>
    <x v="107"/>
    <x v="107"/>
    <n v="76"/>
    <s v="VEHICULO UTILITARIO / TODO TERRENO"/>
    <n v="0"/>
    <n v="0"/>
    <n v="0"/>
    <n v="0"/>
    <n v="0"/>
    <n v="0"/>
    <n v="0"/>
    <n v="0"/>
    <n v="0"/>
    <n v="0"/>
    <n v="0"/>
    <n v="0"/>
    <n v="1700000"/>
    <n v="0"/>
    <n v="1700000"/>
    <n v="0"/>
    <m/>
    <n v="0"/>
    <n v="0"/>
    <m/>
    <m/>
    <n v="0"/>
  </r>
  <r>
    <s v="1.1-00-26"/>
    <x v="1"/>
    <s v="1.3.4"/>
    <x v="0"/>
    <x v="0"/>
    <x v="0"/>
    <x v="1"/>
    <x v="1"/>
    <x v="1"/>
    <s v="05_26"/>
    <x v="0"/>
    <n v="4"/>
    <x v="0"/>
    <n v="9"/>
    <x v="5"/>
    <s v="007_26"/>
    <s v="DIRECCIÓN DE ADMINISTRACIÓN"/>
    <x v="4"/>
    <x v="4"/>
    <x v="107"/>
    <x v="107"/>
    <n v="0"/>
    <s v="SIN DESCRIPCIÓN PARA DESTINOS 00"/>
    <n v="31878821.25"/>
    <n v="40000000"/>
    <n v="0"/>
    <n v="0"/>
    <n v="0"/>
    <n v="0"/>
    <n v="0"/>
    <n v="0"/>
    <n v="0"/>
    <n v="0"/>
    <n v="31878821.25"/>
    <n v="0"/>
    <n v="0"/>
    <n v="0"/>
    <n v="8121178.75"/>
    <n v="-8121178.75"/>
    <m/>
    <n v="31878821.25"/>
    <n v="0"/>
    <m/>
    <m/>
    <n v="31878821.25"/>
  </r>
  <r>
    <s v="1.1-00-26"/>
    <x v="1"/>
    <s v="1.3.4"/>
    <x v="0"/>
    <x v="0"/>
    <x v="0"/>
    <x v="1"/>
    <x v="1"/>
    <x v="1"/>
    <s v="05_26"/>
    <x v="0"/>
    <n v="4"/>
    <x v="0"/>
    <n v="9"/>
    <x v="5"/>
    <s v="007_26"/>
    <s v="DIRECCIÓN DE ADMINISTRACIÓN"/>
    <x v="4"/>
    <x v="4"/>
    <x v="108"/>
    <x v="108"/>
    <n v="0"/>
    <s v="SIN DESCRIPCIÓN PARA DESTINOS 00"/>
    <n v="828438.75"/>
    <n v="0"/>
    <n v="0"/>
    <n v="0"/>
    <n v="0"/>
    <n v="0"/>
    <n v="0"/>
    <n v="0"/>
    <n v="0"/>
    <n v="0"/>
    <n v="828438.75"/>
    <n v="0"/>
    <n v="828438.75"/>
    <n v="0"/>
    <n v="0"/>
    <n v="828438.75"/>
    <m/>
    <n v="828438.75"/>
    <n v="0"/>
    <m/>
    <m/>
    <n v="828438.75"/>
  </r>
  <r>
    <s v="1.1-00-26"/>
    <x v="1"/>
    <s v="1.3.4"/>
    <x v="0"/>
    <x v="0"/>
    <x v="0"/>
    <x v="1"/>
    <x v="1"/>
    <x v="1"/>
    <s v="06_26"/>
    <x v="9"/>
    <n v="4"/>
    <x v="0"/>
    <n v="15"/>
    <x v="38"/>
    <s v="010_26"/>
    <s v="DIRECCIÓN DE PROTOCOLO"/>
    <x v="4"/>
    <x v="4"/>
    <x v="108"/>
    <x v="108"/>
    <n v="18"/>
    <s v="COMPRA DE MOBILIARIO"/>
    <n v="1000000"/>
    <n v="1000000"/>
    <n v="0"/>
    <n v="0"/>
    <n v="0"/>
    <n v="0"/>
    <n v="0"/>
    <n v="0"/>
    <n v="0"/>
    <n v="0"/>
    <n v="1000000"/>
    <n v="0"/>
    <n v="0"/>
    <n v="0"/>
    <n v="0"/>
    <n v="0"/>
    <m/>
    <n v="1000000"/>
    <n v="0"/>
    <m/>
    <m/>
    <n v="1000000"/>
  </r>
  <r>
    <s v="1.1-00-26"/>
    <x v="1"/>
    <s v="1.3.4"/>
    <x v="0"/>
    <x v="0"/>
    <x v="0"/>
    <x v="1"/>
    <x v="1"/>
    <x v="1"/>
    <s v="04_26"/>
    <x v="3"/>
    <n v="4"/>
    <x v="0"/>
    <n v="6"/>
    <x v="4"/>
    <s v="005_26"/>
    <s v="DIRECCIÓN DE PROCESOS ADMINISTRATIVOS Y"/>
    <x v="4"/>
    <x v="4"/>
    <x v="109"/>
    <x v="109"/>
    <n v="0"/>
    <s v="SIN DESCRIPCIÓN PARA DESTINOS 00"/>
    <n v="3491474"/>
    <n v="200000"/>
    <n v="3272360.02"/>
    <n v="0"/>
    <n v="0"/>
    <n v="0"/>
    <n v="0"/>
    <n v="0"/>
    <n v="0"/>
    <n v="0"/>
    <n v="219113.97999999998"/>
    <n v="3300000"/>
    <n v="0"/>
    <n v="0"/>
    <n v="8526"/>
    <n v="3291474"/>
    <n v="2643766"/>
    <n v="6135240"/>
    <n v="2862879.98"/>
    <m/>
    <m/>
    <n v="0"/>
  </r>
  <r>
    <s v="1.1-00-26"/>
    <x v="1"/>
    <s v="1.3.4"/>
    <x v="0"/>
    <x v="0"/>
    <x v="0"/>
    <x v="1"/>
    <x v="1"/>
    <x v="1"/>
    <s v="04_26"/>
    <x v="3"/>
    <n v="4"/>
    <x v="0"/>
    <n v="6"/>
    <x v="4"/>
    <s v="005_26"/>
    <s v="DIRECCIÓN DE PROCESOS ADMINISTRATIVOS Y"/>
    <x v="4"/>
    <x v="4"/>
    <x v="110"/>
    <x v="110"/>
    <n v="0"/>
    <s v="SIN DESCRIPCIÓN PARA DESTINOS 00"/>
    <n v="238000"/>
    <n v="0"/>
    <n v="0"/>
    <n v="0"/>
    <n v="0"/>
    <n v="0"/>
    <n v="0"/>
    <n v="0"/>
    <n v="0"/>
    <n v="0"/>
    <n v="238000"/>
    <n v="238000"/>
    <n v="0"/>
    <n v="0"/>
    <n v="0"/>
    <n v="238000"/>
    <m/>
    <n v="238000"/>
    <n v="0"/>
    <m/>
    <m/>
    <n v="238000"/>
  </r>
  <r>
    <s v="1.1-00-26"/>
    <x v="1"/>
    <s v="1.3.4"/>
    <x v="0"/>
    <x v="0"/>
    <x v="0"/>
    <x v="1"/>
    <x v="1"/>
    <x v="1"/>
    <s v="05_26"/>
    <x v="0"/>
    <n v="4"/>
    <x v="0"/>
    <n v="9"/>
    <x v="5"/>
    <s v="007_26"/>
    <s v="DIRECCIÓN DE ADMINISTRACIÓN"/>
    <x v="4"/>
    <x v="4"/>
    <x v="110"/>
    <x v="110"/>
    <n v="0"/>
    <s v="SIN DESCRIPCIÓN PARA DESTINOS 00"/>
    <n v="297740"/>
    <n v="5000"/>
    <n v="0"/>
    <n v="0"/>
    <n v="0"/>
    <n v="0"/>
    <n v="0"/>
    <n v="0"/>
    <n v="0"/>
    <n v="0"/>
    <n v="297740"/>
    <n v="0"/>
    <n v="292740"/>
    <n v="0"/>
    <n v="0"/>
    <n v="292740"/>
    <m/>
    <n v="297740"/>
    <n v="0"/>
    <m/>
    <m/>
    <n v="297740"/>
  </r>
  <r>
    <s v="1.1-00-26"/>
    <x v="1"/>
    <s v="3.8.4"/>
    <x v="1"/>
    <x v="1"/>
    <x v="2"/>
    <x v="2"/>
    <x v="2"/>
    <x v="1"/>
    <s v="12_26"/>
    <x v="4"/>
    <n v="4"/>
    <x v="0"/>
    <n v="66"/>
    <x v="6"/>
    <s v="038_26"/>
    <s v="DESPACHO DE LA COORDINACIÓN GENERAL DE I"/>
    <x v="4"/>
    <x v="4"/>
    <x v="111"/>
    <x v="111"/>
    <n v="0"/>
    <s v="SIN DESCRIPCIÓN PARA DESTINOS 00"/>
    <n v="100000"/>
    <n v="100000"/>
    <n v="0"/>
    <n v="0"/>
    <n v="0"/>
    <n v="0"/>
    <n v="0"/>
    <n v="0"/>
    <n v="0"/>
    <n v="0"/>
    <n v="100000"/>
    <n v="0"/>
    <n v="0"/>
    <n v="0"/>
    <n v="0"/>
    <n v="0"/>
    <m/>
    <n v="100000"/>
    <n v="0"/>
    <m/>
    <m/>
    <n v="100000"/>
  </r>
  <r>
    <s v="1.1-00-26"/>
    <x v="1"/>
    <s v="2.1.5"/>
    <x v="2"/>
    <x v="3"/>
    <x v="8"/>
    <x v="3"/>
    <x v="3"/>
    <x v="1"/>
    <s v="08_26"/>
    <x v="6"/>
    <n v="6"/>
    <x v="2"/>
    <n v="30"/>
    <x v="18"/>
    <s v="024_26"/>
    <s v="UNIDAD DE ACOPIO Y SALUD ANIMAL TLAJOMUL"/>
    <x v="4"/>
    <x v="4"/>
    <x v="112"/>
    <x v="112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2.3.1"/>
    <x v="2"/>
    <x v="2"/>
    <x v="3"/>
    <x v="1"/>
    <x v="1"/>
    <x v="1"/>
    <s v="07_26"/>
    <x v="5"/>
    <n v="2"/>
    <x v="3"/>
    <n v="24"/>
    <x v="7"/>
    <s v="018_26"/>
    <s v="DIRECCIÓN DE SALUD PÚBLICA"/>
    <x v="4"/>
    <x v="4"/>
    <x v="112"/>
    <x v="112"/>
    <n v="0"/>
    <s v="SIN DESCRIPCIÓN PARA DESTINOS 00"/>
    <n v="30000000"/>
    <n v="13000000"/>
    <n v="0"/>
    <n v="0"/>
    <n v="0"/>
    <n v="0"/>
    <n v="0"/>
    <n v="0"/>
    <n v="0"/>
    <n v="0"/>
    <n v="30000000"/>
    <n v="17000000"/>
    <n v="0"/>
    <n v="0"/>
    <n v="0"/>
    <n v="17000000"/>
    <m/>
    <n v="30000000"/>
    <n v="0"/>
    <m/>
    <m/>
    <n v="30000000"/>
  </r>
  <r>
    <s v="1.1-00-26"/>
    <x v="1"/>
    <s v="2.3.1"/>
    <x v="2"/>
    <x v="2"/>
    <x v="3"/>
    <x v="1"/>
    <x v="1"/>
    <x v="1"/>
    <s v="07_26"/>
    <x v="5"/>
    <n v="2"/>
    <x v="3"/>
    <n v="24"/>
    <x v="7"/>
    <s v="018_26"/>
    <s v="DIRECCIÓN DE SALUD PÚBLICA"/>
    <x v="4"/>
    <x v="4"/>
    <x v="113"/>
    <x v="113"/>
    <n v="0"/>
    <s v="SIN DESCRIPCIÓN PARA DESTINOS 00"/>
    <n v="300000"/>
    <n v="300000"/>
    <n v="0"/>
    <n v="0"/>
    <n v="0"/>
    <n v="0"/>
    <n v="0"/>
    <n v="0"/>
    <n v="0"/>
    <n v="0"/>
    <n v="300000"/>
    <n v="0"/>
    <n v="0"/>
    <n v="0"/>
    <n v="0"/>
    <n v="0"/>
    <m/>
    <n v="300000"/>
    <n v="0"/>
    <m/>
    <m/>
    <n v="300000"/>
  </r>
  <r>
    <s v="2.5-02-26"/>
    <x v="4"/>
    <s v="1.3.4"/>
    <x v="0"/>
    <x v="0"/>
    <x v="0"/>
    <x v="1"/>
    <x v="1"/>
    <x v="1"/>
    <s v="05_26"/>
    <x v="0"/>
    <n v="4"/>
    <x v="0"/>
    <n v="9"/>
    <x v="5"/>
    <s v="007_26"/>
    <s v="DIRECCIÓN DE ADMINISTRACIÓN"/>
    <x v="4"/>
    <x v="4"/>
    <x v="114"/>
    <x v="114"/>
    <n v="76"/>
    <s v="VEHICULO UTILITARIO / TODO TERRENO"/>
    <n v="1700000"/>
    <n v="0"/>
    <n v="0"/>
    <n v="0"/>
    <n v="0"/>
    <n v="0"/>
    <n v="0"/>
    <n v="0"/>
    <n v="0"/>
    <n v="0"/>
    <n v="1700000"/>
    <n v="0"/>
    <n v="1700000"/>
    <n v="0"/>
    <n v="0"/>
    <n v="1700000"/>
    <m/>
    <n v="1700000"/>
    <n v="0"/>
    <m/>
    <m/>
    <n v="1700000"/>
  </r>
  <r>
    <s v="2.5-02-26"/>
    <x v="4"/>
    <s v="1.3.4"/>
    <x v="0"/>
    <x v="0"/>
    <x v="0"/>
    <x v="1"/>
    <x v="1"/>
    <x v="1"/>
    <s v="05_26"/>
    <x v="0"/>
    <n v="4"/>
    <x v="0"/>
    <n v="9"/>
    <x v="5"/>
    <s v="007_26"/>
    <s v="DIRECCIÓN DE ADMINISTRACIÓN"/>
    <x v="4"/>
    <x v="4"/>
    <x v="114"/>
    <x v="114"/>
    <n v="77"/>
    <s v="PATRULLAS"/>
    <n v="30000000"/>
    <n v="0"/>
    <n v="0"/>
    <n v="0"/>
    <n v="0"/>
    <n v="0"/>
    <n v="0"/>
    <n v="0"/>
    <n v="0"/>
    <n v="0"/>
    <n v="30000000"/>
    <n v="0"/>
    <n v="30000000"/>
    <n v="0"/>
    <n v="0"/>
    <n v="30000000"/>
    <m/>
    <n v="30000000"/>
    <n v="0"/>
    <m/>
    <m/>
    <n v="30000000"/>
  </r>
  <r>
    <s v="2.5-02-26"/>
    <x v="4"/>
    <s v="1.7.1"/>
    <x v="0"/>
    <x v="4"/>
    <x v="5"/>
    <x v="1"/>
    <x v="1"/>
    <x v="1"/>
    <s v="07_26"/>
    <x v="5"/>
    <n v="1"/>
    <x v="1"/>
    <n v="21"/>
    <x v="12"/>
    <s v="015_26"/>
    <s v="COMISARIA DE LA POLICIA PREVENTIVA MUNIC"/>
    <x v="4"/>
    <x v="4"/>
    <x v="115"/>
    <x v="115"/>
    <n v="23"/>
    <s v="BICICLETAS ELECTRICAS"/>
    <n v="3000000"/>
    <n v="3000000"/>
    <n v="0"/>
    <n v="0"/>
    <n v="0"/>
    <n v="0"/>
    <n v="0"/>
    <n v="0"/>
    <n v="0"/>
    <n v="0"/>
    <n v="3000000"/>
    <n v="0"/>
    <n v="0"/>
    <n v="0"/>
    <n v="0"/>
    <n v="0"/>
    <m/>
    <n v="3000000"/>
    <n v="0"/>
    <m/>
    <m/>
    <n v="3000000"/>
  </r>
  <r>
    <s v="1.1-00-26"/>
    <x v="1"/>
    <s v="1.3.4"/>
    <x v="0"/>
    <x v="0"/>
    <x v="0"/>
    <x v="1"/>
    <x v="1"/>
    <x v="1"/>
    <s v="08_26"/>
    <x v="6"/>
    <n v="2"/>
    <x v="3"/>
    <n v="29"/>
    <x v="10"/>
    <s v="023_26"/>
    <s v="DIRECCIÓN DE RASTROS MUNICIPALES"/>
    <x v="4"/>
    <x v="4"/>
    <x v="116"/>
    <x v="116"/>
    <n v="0"/>
    <s v="SIN DESCRIPCIÓN PARA DESTINOS 00"/>
    <n v="180000"/>
    <n v="180000"/>
    <n v="0"/>
    <n v="0"/>
    <n v="0"/>
    <n v="0"/>
    <n v="0"/>
    <n v="0"/>
    <n v="0"/>
    <n v="0"/>
    <n v="180000"/>
    <n v="0"/>
    <n v="0"/>
    <n v="0"/>
    <n v="0"/>
    <n v="0"/>
    <m/>
    <n v="180000"/>
    <n v="0"/>
    <m/>
    <m/>
    <n v="180000"/>
  </r>
  <r>
    <s v="1.1-00-26"/>
    <x v="1"/>
    <s v="1.3.4"/>
    <x v="0"/>
    <x v="0"/>
    <x v="0"/>
    <x v="1"/>
    <x v="1"/>
    <x v="1"/>
    <s v="05_26"/>
    <x v="0"/>
    <n v="4"/>
    <x v="0"/>
    <n v="9"/>
    <x v="5"/>
    <s v="007_26"/>
    <s v="DIRECCIÓN DE ADMINISTRACIÓN"/>
    <x v="4"/>
    <x v="4"/>
    <x v="117"/>
    <x v="117"/>
    <n v="0"/>
    <s v="SIN DESCRIPCIÓN PARA DESTINOS 00"/>
    <n v="3750000"/>
    <n v="250000"/>
    <n v="0"/>
    <n v="0"/>
    <n v="0"/>
    <n v="0"/>
    <n v="0"/>
    <n v="0"/>
    <n v="0"/>
    <n v="0"/>
    <n v="3750000"/>
    <n v="3500000"/>
    <n v="0"/>
    <n v="0"/>
    <n v="0"/>
    <n v="3500000"/>
    <m/>
    <n v="3750000"/>
    <n v="3306175.6"/>
    <m/>
    <m/>
    <n v="443824.39999999991"/>
  </r>
  <r>
    <s v="1.1-00-26"/>
    <x v="1"/>
    <s v="3.8.4"/>
    <x v="1"/>
    <x v="1"/>
    <x v="2"/>
    <x v="2"/>
    <x v="2"/>
    <x v="1"/>
    <s v="12_26"/>
    <x v="4"/>
    <n v="4"/>
    <x v="0"/>
    <n v="66"/>
    <x v="6"/>
    <s v="038_26"/>
    <s v="DESPACHO DE LA COORDINACIÓN GENERAL DE I"/>
    <x v="4"/>
    <x v="4"/>
    <x v="118"/>
    <x v="118"/>
    <n v="0"/>
    <s v="SIN DESCRIPCIÓN PARA DESTINOS 00"/>
    <n v="1500000"/>
    <n v="1500000"/>
    <n v="0"/>
    <n v="0"/>
    <n v="0"/>
    <n v="0"/>
    <n v="0"/>
    <n v="0"/>
    <n v="0"/>
    <n v="0"/>
    <n v="1500000"/>
    <n v="0"/>
    <n v="0"/>
    <n v="0"/>
    <n v="0"/>
    <n v="0"/>
    <m/>
    <n v="1500000"/>
    <n v="0"/>
    <m/>
    <m/>
    <n v="1500000"/>
  </r>
  <r>
    <s v="1.1-00-26"/>
    <x v="1"/>
    <s v="3.8.4"/>
    <x v="1"/>
    <x v="1"/>
    <x v="2"/>
    <x v="2"/>
    <x v="2"/>
    <x v="1"/>
    <s v="12_26"/>
    <x v="4"/>
    <n v="4"/>
    <x v="0"/>
    <n v="66"/>
    <x v="6"/>
    <s v="038_26"/>
    <s v="DESPACHO DE LA COORDINACIÓN GENERAL DE I"/>
    <x v="4"/>
    <x v="4"/>
    <x v="118"/>
    <x v="118"/>
    <n v="78"/>
    <s v="ANTENAS"/>
    <n v="5000000"/>
    <n v="0"/>
    <n v="0"/>
    <n v="0"/>
    <n v="0"/>
    <n v="0"/>
    <n v="0"/>
    <n v="0"/>
    <n v="0"/>
    <n v="0"/>
    <n v="5000000"/>
    <n v="5000000"/>
    <n v="0"/>
    <n v="0"/>
    <n v="0"/>
    <n v="5000000"/>
    <m/>
    <n v="5000000"/>
    <n v="0"/>
    <m/>
    <m/>
    <n v="5000000"/>
  </r>
  <r>
    <s v="1.1-00-26"/>
    <x v="1"/>
    <s v="1.7.2"/>
    <x v="0"/>
    <x v="4"/>
    <x v="6"/>
    <x v="1"/>
    <x v="1"/>
    <x v="1"/>
    <s v="07_26"/>
    <x v="5"/>
    <n v="6"/>
    <x v="2"/>
    <n v="23"/>
    <x v="15"/>
    <s v="017_26"/>
    <s v="DIRECCIÓN DE PROTECCIÓN CIVIL Y BOMBEROS"/>
    <x v="4"/>
    <x v="4"/>
    <x v="118"/>
    <x v="118"/>
    <n v="0"/>
    <s v="SIN DESCRIPCIÓN PARA DESTINOS 00"/>
    <n v="800000"/>
    <n v="800000"/>
    <n v="500055.4"/>
    <n v="0"/>
    <n v="0"/>
    <n v="0"/>
    <n v="0"/>
    <n v="0"/>
    <n v="0"/>
    <n v="0"/>
    <n v="299944.59999999998"/>
    <n v="0"/>
    <n v="0"/>
    <n v="0"/>
    <n v="0"/>
    <n v="0"/>
    <m/>
    <n v="800000"/>
    <n v="0"/>
    <m/>
    <m/>
    <n v="299944.59999999998"/>
  </r>
  <r>
    <s v="1.1-00-26"/>
    <x v="1"/>
    <s v="2.3.1"/>
    <x v="2"/>
    <x v="2"/>
    <x v="3"/>
    <x v="1"/>
    <x v="1"/>
    <x v="1"/>
    <s v="07_26"/>
    <x v="5"/>
    <n v="2"/>
    <x v="3"/>
    <n v="24"/>
    <x v="7"/>
    <s v="018_26"/>
    <s v="DIRECCIÓN DE SALUD PÚBLICA"/>
    <x v="4"/>
    <x v="4"/>
    <x v="119"/>
    <x v="119"/>
    <n v="0"/>
    <s v="SIN DESCRIPCIÓN PARA DESTINOS 00"/>
    <n v="500000"/>
    <n v="500000"/>
    <n v="0"/>
    <n v="0"/>
    <n v="0"/>
    <n v="0"/>
    <n v="0"/>
    <n v="0"/>
    <n v="0"/>
    <n v="0"/>
    <n v="500000"/>
    <n v="0"/>
    <n v="0"/>
    <n v="0"/>
    <n v="0"/>
    <n v="0"/>
    <m/>
    <n v="500000"/>
    <n v="0"/>
    <m/>
    <m/>
    <n v="500000"/>
  </r>
  <r>
    <s v="1.1-00-26"/>
    <x v="1"/>
    <s v="2.2.3"/>
    <x v="2"/>
    <x v="7"/>
    <x v="10"/>
    <x v="1"/>
    <x v="1"/>
    <x v="1"/>
    <s v="10_26"/>
    <x v="10"/>
    <n v="6"/>
    <x v="2"/>
    <n v="43"/>
    <x v="22"/>
    <s v="031_26"/>
    <s v="DIRECCIÓN DE AGUA POTABLE E INFRAESTRUCT"/>
    <x v="4"/>
    <x v="4"/>
    <x v="119"/>
    <x v="119"/>
    <n v="0"/>
    <s v="SIN DESCRIPCIÓN PARA DESTINOS 00"/>
    <n v="5000000"/>
    <n v="0"/>
    <n v="0"/>
    <n v="0"/>
    <n v="0"/>
    <n v="0"/>
    <n v="0"/>
    <n v="0"/>
    <n v="0"/>
    <n v="0"/>
    <n v="5000000"/>
    <n v="5000000"/>
    <n v="0"/>
    <n v="0"/>
    <n v="0"/>
    <n v="5000000"/>
    <m/>
    <n v="5000000"/>
    <n v="0"/>
    <m/>
    <m/>
    <n v="5000000"/>
  </r>
  <r>
    <s v="1.1-00-26"/>
    <x v="1"/>
    <s v="1.3.4"/>
    <x v="0"/>
    <x v="0"/>
    <x v="0"/>
    <x v="1"/>
    <x v="1"/>
    <x v="1"/>
    <s v="05_26"/>
    <x v="0"/>
    <n v="4"/>
    <x v="0"/>
    <n v="9"/>
    <x v="5"/>
    <s v="007_26"/>
    <s v="DIRECCIÓN DE ADMINISTRACIÓN"/>
    <x v="4"/>
    <x v="4"/>
    <x v="120"/>
    <x v="120"/>
    <n v="0"/>
    <s v="SIN DESCRIPCIÓN PARA DESTINOS 00"/>
    <n v="5000000"/>
    <n v="5000000"/>
    <n v="0"/>
    <n v="0"/>
    <n v="0"/>
    <n v="0"/>
    <n v="0"/>
    <n v="0"/>
    <n v="0"/>
    <n v="0"/>
    <n v="5000000"/>
    <n v="0"/>
    <n v="0"/>
    <n v="0"/>
    <n v="0"/>
    <n v="0"/>
    <m/>
    <n v="5000000"/>
    <n v="0"/>
    <m/>
    <m/>
    <n v="5000000"/>
  </r>
  <r>
    <s v="1.1-00-26"/>
    <x v="1"/>
    <s v="1.3.4"/>
    <x v="0"/>
    <x v="0"/>
    <x v="0"/>
    <x v="1"/>
    <x v="1"/>
    <x v="1"/>
    <s v="06_26"/>
    <x v="9"/>
    <n v="6"/>
    <x v="2"/>
    <n v="19"/>
    <x v="27"/>
    <s v="014_26"/>
    <s v="COORDINACION GENERAL DE PROYECTOS ESTRAT"/>
    <x v="4"/>
    <x v="4"/>
    <x v="121"/>
    <x v="121"/>
    <n v="66"/>
    <s v="BARREDORA"/>
    <n v="200000"/>
    <n v="200000"/>
    <n v="0"/>
    <n v="0"/>
    <n v="0"/>
    <n v="0"/>
    <n v="0"/>
    <n v="0"/>
    <n v="0"/>
    <n v="0"/>
    <n v="200000"/>
    <n v="0"/>
    <n v="0"/>
    <n v="0"/>
    <n v="0"/>
    <n v="0"/>
    <m/>
    <n v="200000"/>
    <n v="0"/>
    <m/>
    <m/>
    <n v="200000"/>
  </r>
  <r>
    <s v="1.1-00-26"/>
    <x v="1"/>
    <s v="1.3.4"/>
    <x v="0"/>
    <x v="0"/>
    <x v="0"/>
    <x v="1"/>
    <x v="1"/>
    <x v="1"/>
    <s v="08_26"/>
    <x v="6"/>
    <n v="2"/>
    <x v="3"/>
    <n v="25"/>
    <x v="9"/>
    <s v="019_26"/>
    <s v="DIRECCIÓN ADMINISTRATIVA"/>
    <x v="4"/>
    <x v="4"/>
    <x v="121"/>
    <x v="121"/>
    <n v="0"/>
    <s v="SIN DESCRIPCIÓN PARA DESTINOS 00"/>
    <n v="1500000"/>
    <n v="1500000"/>
    <n v="185136"/>
    <n v="0"/>
    <n v="0"/>
    <n v="0"/>
    <n v="0"/>
    <n v="0"/>
    <n v="0"/>
    <n v="0"/>
    <n v="1314864"/>
    <n v="0"/>
    <n v="0"/>
    <n v="0"/>
    <n v="0"/>
    <n v="0"/>
    <m/>
    <n v="1500000"/>
    <n v="0"/>
    <m/>
    <m/>
    <n v="1314864"/>
  </r>
  <r>
    <s v="1.1-00-26"/>
    <x v="1"/>
    <s v="1.3.4"/>
    <x v="0"/>
    <x v="0"/>
    <x v="0"/>
    <x v="1"/>
    <x v="1"/>
    <x v="1"/>
    <s v="09_26"/>
    <x v="7"/>
    <n v="1"/>
    <x v="1"/>
    <n v="42"/>
    <x v="11"/>
    <s v="030_26"/>
    <s v="DIRECCIÓN DE RED DE BASES Y COLMENAS"/>
    <x v="4"/>
    <x v="4"/>
    <x v="121"/>
    <x v="121"/>
    <n v="0"/>
    <s v="SIN DESCRIPCIÓN PARA DESTINOS 00"/>
    <n v="150000"/>
    <n v="150000"/>
    <n v="0"/>
    <n v="0"/>
    <n v="0"/>
    <n v="0"/>
    <n v="0"/>
    <n v="0"/>
    <n v="0"/>
    <n v="0"/>
    <n v="150000"/>
    <n v="0"/>
    <n v="0"/>
    <n v="0"/>
    <n v="0"/>
    <n v="0"/>
    <m/>
    <n v="150000"/>
    <n v="0"/>
    <m/>
    <m/>
    <n v="150000"/>
  </r>
  <r>
    <s v="1.1-00-26"/>
    <x v="1"/>
    <s v="1.3.4"/>
    <x v="0"/>
    <x v="0"/>
    <x v="0"/>
    <x v="1"/>
    <x v="1"/>
    <x v="1"/>
    <s v="09_26"/>
    <x v="7"/>
    <n v="2"/>
    <x v="3"/>
    <n v="36"/>
    <x v="25"/>
    <s v="028_26"/>
    <s v="DIRECCIÓN DE EDUCACIÓN"/>
    <x v="4"/>
    <x v="4"/>
    <x v="121"/>
    <x v="121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3.2.1"/>
    <x v="1"/>
    <x v="6"/>
    <x v="9"/>
    <x v="1"/>
    <x v="1"/>
    <x v="1"/>
    <s v="11_26"/>
    <x v="8"/>
    <n v="5"/>
    <x v="5"/>
    <n v="57"/>
    <x v="69"/>
    <s v="035_26"/>
    <s v="DIRECCIÓN DE DESARROLLO RURAL"/>
    <x v="4"/>
    <x v="4"/>
    <x v="121"/>
    <x v="121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2.2.7"/>
    <x v="2"/>
    <x v="7"/>
    <x v="11"/>
    <x v="1"/>
    <x v="1"/>
    <x v="1"/>
    <s v="11_26"/>
    <x v="8"/>
    <n v="5"/>
    <x v="5"/>
    <n v="49"/>
    <x v="23"/>
    <s v="034_26"/>
    <s v="DESPACHO DE LA COORDINACIÓN GENERAL DE D"/>
    <x v="4"/>
    <x v="4"/>
    <x v="121"/>
    <x v="121"/>
    <n v="0"/>
    <s v="SIN DESCRIPCIÓN PARA DESTINOS 00"/>
    <n v="50000"/>
    <n v="50000"/>
    <n v="0"/>
    <n v="0"/>
    <n v="0"/>
    <n v="0"/>
    <n v="0"/>
    <n v="0"/>
    <n v="0"/>
    <n v="0"/>
    <n v="50000"/>
    <n v="0"/>
    <n v="0"/>
    <n v="0"/>
    <n v="0"/>
    <n v="0"/>
    <m/>
    <n v="50000"/>
    <n v="0"/>
    <m/>
    <m/>
    <n v="50000"/>
  </r>
  <r>
    <s v="1.1-00-26"/>
    <x v="1"/>
    <s v="2.1.5"/>
    <x v="2"/>
    <x v="3"/>
    <x v="8"/>
    <x v="3"/>
    <x v="3"/>
    <x v="1"/>
    <s v="08_26"/>
    <x v="6"/>
    <n v="6"/>
    <x v="2"/>
    <n v="30"/>
    <x v="18"/>
    <s v="024_26"/>
    <s v="UNIDAD DE ACOPIO Y SALUD ANIMAL TLAJOMUL"/>
    <x v="4"/>
    <x v="4"/>
    <x v="122"/>
    <x v="122"/>
    <n v="0"/>
    <s v="SIN DESCRIPCIÓN PARA DESTINOS 00"/>
    <n v="150000"/>
    <n v="150000"/>
    <n v="0"/>
    <n v="0"/>
    <n v="0"/>
    <n v="0"/>
    <n v="0"/>
    <n v="0"/>
    <n v="0"/>
    <n v="0"/>
    <n v="150000"/>
    <n v="0"/>
    <n v="0"/>
    <n v="0"/>
    <n v="0"/>
    <n v="0"/>
    <m/>
    <n v="150000"/>
    <n v="0"/>
    <m/>
    <m/>
    <n v="150000"/>
  </r>
  <r>
    <s v="1.1-00-26"/>
    <x v="1"/>
    <s v="3.8.4"/>
    <x v="1"/>
    <x v="1"/>
    <x v="2"/>
    <x v="2"/>
    <x v="2"/>
    <x v="1"/>
    <s v="12_26"/>
    <x v="4"/>
    <n v="4"/>
    <x v="0"/>
    <n v="66"/>
    <x v="6"/>
    <s v="038_26"/>
    <s v="DESPACHO DE LA COORDINACIÓN GENERAL DE I"/>
    <x v="4"/>
    <x v="4"/>
    <x v="122"/>
    <x v="122"/>
    <n v="59"/>
    <s v="C5"/>
    <n v="145000000"/>
    <n v="145000000"/>
    <n v="144999999.77000001"/>
    <n v="144999999.77000001"/>
    <n v="72499999.890000015"/>
    <n v="72499999.879999995"/>
    <n v="72499999.879999995"/>
    <n v="0"/>
    <n v="0"/>
    <n v="0"/>
    <n v="0.22999998927116394"/>
    <n v="0"/>
    <n v="0"/>
    <n v="0"/>
    <n v="0"/>
    <n v="0"/>
    <m/>
    <n v="145000000"/>
    <n v="0"/>
    <m/>
    <m/>
    <n v="0.22999998927116394"/>
  </r>
  <r>
    <s v="1.1-00-26"/>
    <x v="1"/>
    <s v="1.7.2"/>
    <x v="0"/>
    <x v="4"/>
    <x v="6"/>
    <x v="1"/>
    <x v="1"/>
    <x v="1"/>
    <s v="07_26"/>
    <x v="5"/>
    <n v="6"/>
    <x v="2"/>
    <n v="23"/>
    <x v="15"/>
    <s v="017_26"/>
    <s v="DIRECCIÓN DE PROTECCIÓN CIVIL Y BOMBEROS"/>
    <x v="4"/>
    <x v="4"/>
    <x v="122"/>
    <x v="122"/>
    <n v="0"/>
    <s v="SIN DESCRIPCIÓN PARA DESTINOS 00"/>
    <n v="2000000"/>
    <n v="2000000"/>
    <n v="0"/>
    <n v="0"/>
    <n v="0"/>
    <n v="0"/>
    <n v="0"/>
    <n v="0"/>
    <n v="0"/>
    <n v="0"/>
    <n v="2000000"/>
    <n v="0"/>
    <n v="0"/>
    <n v="0"/>
    <n v="0"/>
    <n v="0"/>
    <m/>
    <n v="2000000"/>
    <n v="0"/>
    <m/>
    <m/>
    <n v="2000000"/>
  </r>
  <r>
    <s v="1.1-00-26"/>
    <x v="1"/>
    <s v="1.3.4"/>
    <x v="0"/>
    <x v="0"/>
    <x v="0"/>
    <x v="1"/>
    <x v="1"/>
    <x v="1"/>
    <s v="10_26"/>
    <x v="10"/>
    <n v="6"/>
    <x v="2"/>
    <n v="45"/>
    <x v="70"/>
    <s v="032_26"/>
    <s v="DIRECCIÓN DE GESTION DEL MEDIO AMBIENTE"/>
    <x v="4"/>
    <x v="4"/>
    <x v="123"/>
    <x v="123"/>
    <n v="0"/>
    <s v="SIN DESCRIPCIÓN PARA DESTINOS 00"/>
    <n v="200000"/>
    <n v="200000"/>
    <n v="0"/>
    <n v="0"/>
    <n v="0"/>
    <n v="0"/>
    <n v="0"/>
    <n v="0"/>
    <n v="0"/>
    <n v="0"/>
    <n v="200000"/>
    <n v="0"/>
    <n v="0"/>
    <n v="0"/>
    <n v="0"/>
    <n v="0"/>
    <m/>
    <n v="200000"/>
    <n v="0"/>
    <m/>
    <m/>
    <n v="200000"/>
  </r>
  <r>
    <s v="1.1-00-26"/>
    <x v="1"/>
    <s v="1.3.4"/>
    <x v="0"/>
    <x v="0"/>
    <x v="0"/>
    <x v="1"/>
    <x v="1"/>
    <x v="1"/>
    <s v="02_26"/>
    <x v="2"/>
    <n v="4"/>
    <x v="0"/>
    <n v="2"/>
    <x v="3"/>
    <s v="002_26"/>
    <s v="DIRECCIÓN EJECUTIVA DE LA SECRETARIA GEN"/>
    <x v="4"/>
    <x v="4"/>
    <x v="124"/>
    <x v="124"/>
    <n v="0"/>
    <s v="SIN DESCRIPCIÓN PARA DESTINOS 00"/>
    <n v="32500000"/>
    <n v="0"/>
    <n v="14224078"/>
    <n v="14224078"/>
    <n v="0"/>
    <n v="14224078"/>
    <n v="14224078"/>
    <n v="0"/>
    <n v="0"/>
    <n v="0"/>
    <n v="18275922"/>
    <n v="32500000"/>
    <n v="0"/>
    <n v="0"/>
    <n v="0"/>
    <n v="32500000"/>
    <n v="-32500000"/>
    <n v="0"/>
    <n v="0"/>
    <m/>
    <m/>
    <n v="-14224078"/>
  </r>
  <r>
    <s v="1.1-14-26"/>
    <x v="8"/>
    <s v="1.3.4"/>
    <x v="0"/>
    <x v="0"/>
    <x v="0"/>
    <x v="1"/>
    <x v="1"/>
    <x v="1"/>
    <s v="02_26"/>
    <x v="2"/>
    <n v="4"/>
    <x v="0"/>
    <n v="2"/>
    <x v="3"/>
    <s v="002_26"/>
    <s v="DIRECCIÓN EJECUTIVA DE LA SECRETARIA GEN"/>
    <x v="4"/>
    <x v="4"/>
    <x v="124"/>
    <x v="124"/>
    <n v="0"/>
    <s v="SIN DESCRIPCIÓN PARA DESTINOS 00"/>
    <n v="0"/>
    <m/>
    <m/>
    <m/>
    <m/>
    <m/>
    <m/>
    <m/>
    <m/>
    <m/>
    <m/>
    <m/>
    <m/>
    <m/>
    <m/>
    <m/>
    <n v="22500000"/>
    <n v="22500000"/>
    <m/>
    <m/>
    <m/>
    <n v="22500000"/>
  </r>
  <r>
    <s v="1.1-00-26"/>
    <x v="1"/>
    <s v="1.3.4"/>
    <x v="0"/>
    <x v="0"/>
    <x v="0"/>
    <x v="1"/>
    <x v="1"/>
    <x v="1"/>
    <s v="04_26"/>
    <x v="3"/>
    <n v="4"/>
    <x v="0"/>
    <n v="6"/>
    <x v="4"/>
    <s v="005_26"/>
    <s v="DIRECCIÓN DE PROCESOS ADMINISTRATIVOS Y"/>
    <x v="4"/>
    <x v="4"/>
    <x v="124"/>
    <x v="124"/>
    <n v="13"/>
    <s v="RECONOCIMIENTO CONTRA DERECHOS"/>
    <n v="5000000"/>
    <n v="5000000"/>
    <n v="0"/>
    <n v="0"/>
    <n v="0"/>
    <n v="0"/>
    <n v="0"/>
    <n v="0"/>
    <n v="0"/>
    <n v="0"/>
    <n v="5000000"/>
    <n v="0"/>
    <n v="0"/>
    <n v="0"/>
    <n v="0"/>
    <n v="0"/>
    <n v="0"/>
    <n v="5000000"/>
    <n v="0"/>
    <m/>
    <m/>
    <n v="5000000"/>
  </r>
  <r>
    <s v="1.1-14-26"/>
    <x v="8"/>
    <s v="1.3.4"/>
    <x v="0"/>
    <x v="0"/>
    <x v="0"/>
    <x v="1"/>
    <x v="1"/>
    <x v="1"/>
    <s v="02_26"/>
    <x v="2"/>
    <n v="4"/>
    <x v="0"/>
    <n v="2"/>
    <x v="3"/>
    <s v="002_26"/>
    <s v="DIRECCIÓN EJECUTIVA DE LA SECRETARIA GEN"/>
    <x v="4"/>
    <x v="4"/>
    <x v="124"/>
    <x v="124"/>
    <n v="0"/>
    <s v="SIN DESCRIPCIÓN PARA DESTINOS 00"/>
    <n v="0"/>
    <n v="0"/>
    <n v="0"/>
    <n v="0"/>
    <n v="0"/>
    <n v="0"/>
    <n v="0"/>
    <n v="0"/>
    <n v="0"/>
    <n v="0"/>
    <n v="0"/>
    <n v="0"/>
    <n v="18275922"/>
    <m/>
    <m/>
    <m/>
    <n v="10000000"/>
    <n v="10000000"/>
    <n v="10000000"/>
    <m/>
    <m/>
    <n v="0"/>
  </r>
  <r>
    <s v="1.1-00-26"/>
    <x v="1"/>
    <s v="3.8.4"/>
    <x v="1"/>
    <x v="1"/>
    <x v="2"/>
    <x v="2"/>
    <x v="2"/>
    <x v="1"/>
    <s v="12_26"/>
    <x v="4"/>
    <n v="4"/>
    <x v="0"/>
    <n v="66"/>
    <x v="6"/>
    <s v="038_26"/>
    <s v="DESPACHO DE LA COORDINACIÓN GENERAL DE I"/>
    <x v="4"/>
    <x v="4"/>
    <x v="125"/>
    <x v="125"/>
    <n v="0"/>
    <s v="SIN DESCRIPCIÓN PARA DESTINOS 00"/>
    <n v="9650000"/>
    <n v="9650001.7599999998"/>
    <n v="2756933.34"/>
    <n v="0"/>
    <n v="0"/>
    <n v="0"/>
    <n v="0"/>
    <n v="0"/>
    <n v="0"/>
    <n v="0"/>
    <n v="6893066.6600000001"/>
    <n v="0"/>
    <n v="0"/>
    <n v="0"/>
    <n v="1.76"/>
    <n v="-1.76"/>
    <m/>
    <n v="9650000"/>
    <n v="1500000"/>
    <m/>
    <m/>
    <n v="5393066.6600000001"/>
  </r>
  <r>
    <s v="1.1-00-26"/>
    <x v="1"/>
    <s v="3.8.4"/>
    <x v="1"/>
    <x v="1"/>
    <x v="2"/>
    <x v="2"/>
    <x v="2"/>
    <x v="1"/>
    <s v="12_26"/>
    <x v="4"/>
    <n v="4"/>
    <x v="0"/>
    <n v="66"/>
    <x v="6"/>
    <s v="038_26"/>
    <s v="DESPACHO DE LA COORDINACIÓN GENERAL DE I"/>
    <x v="4"/>
    <x v="4"/>
    <x v="125"/>
    <x v="125"/>
    <n v="63"/>
    <s v="SOFTWARE CONTABLE"/>
    <n v="1400000"/>
    <n v="1399998.24"/>
    <n v="0"/>
    <n v="0"/>
    <n v="0"/>
    <n v="0"/>
    <n v="0"/>
    <n v="0"/>
    <n v="0"/>
    <n v="0"/>
    <n v="1400000"/>
    <n v="0"/>
    <n v="1.76"/>
    <n v="0"/>
    <n v="0"/>
    <n v="1.76"/>
    <m/>
    <n v="1400000"/>
    <n v="0"/>
    <m/>
    <m/>
    <n v="1400000"/>
  </r>
  <r>
    <s v="1.1-00-26"/>
    <x v="1"/>
    <s v="1.7.2"/>
    <x v="0"/>
    <x v="4"/>
    <x v="6"/>
    <x v="1"/>
    <x v="1"/>
    <x v="1"/>
    <s v="07_26"/>
    <x v="5"/>
    <n v="6"/>
    <x v="2"/>
    <n v="23"/>
    <x v="15"/>
    <s v="017_26"/>
    <s v="DIRECCIÓN DE PROTECCIÓN CIVIL Y BOMBEROS"/>
    <x v="4"/>
    <x v="4"/>
    <x v="125"/>
    <x v="125"/>
    <n v="0"/>
    <s v="SIN DESCRIPCIÓN PARA DESTINOS 00"/>
    <n v="7000000"/>
    <n v="0"/>
    <n v="0"/>
    <n v="0"/>
    <n v="0"/>
    <n v="0"/>
    <n v="0"/>
    <n v="0"/>
    <n v="0"/>
    <n v="0"/>
    <n v="7000000"/>
    <n v="7000000"/>
    <n v="0"/>
    <n v="0"/>
    <n v="0"/>
    <n v="7000000"/>
    <m/>
    <n v="7000000"/>
    <n v="0"/>
    <m/>
    <m/>
    <n v="7000000"/>
  </r>
  <r>
    <s v="1.1-00-26"/>
    <x v="1"/>
    <s v="1.3.4"/>
    <x v="0"/>
    <x v="0"/>
    <x v="0"/>
    <x v="1"/>
    <x v="1"/>
    <x v="1"/>
    <s v="04_26"/>
    <x v="3"/>
    <n v="4"/>
    <x v="0"/>
    <n v="6"/>
    <x v="4"/>
    <s v="005_26"/>
    <s v="DIRECCIÓN DE PROCESOS ADMINISTRATIVOS Y"/>
    <x v="4"/>
    <x v="4"/>
    <x v="125"/>
    <x v="125"/>
    <n v="0"/>
    <s v="SIN DESCRIPCIÓN PARA DESTINOS 00"/>
    <n v="3010000"/>
    <n v="3010000"/>
    <n v="0"/>
    <n v="0"/>
    <n v="0"/>
    <n v="0"/>
    <n v="0"/>
    <n v="0"/>
    <n v="0"/>
    <n v="0"/>
    <n v="3010000"/>
    <n v="0"/>
    <n v="0"/>
    <n v="0"/>
    <n v="0"/>
    <n v="0"/>
    <m/>
    <n v="3010000"/>
    <n v="0"/>
    <m/>
    <m/>
    <n v="3010000"/>
  </r>
  <r>
    <s v="1.1-00-26"/>
    <x v="1"/>
    <s v="3.8.4"/>
    <x v="1"/>
    <x v="1"/>
    <x v="2"/>
    <x v="2"/>
    <x v="2"/>
    <x v="1"/>
    <s v="12_26"/>
    <x v="4"/>
    <n v="4"/>
    <x v="0"/>
    <n v="66"/>
    <x v="6"/>
    <s v="038_26"/>
    <s v="DESPACHO DE LA COORDINACIÓN GENERAL DE I"/>
    <x v="4"/>
    <x v="4"/>
    <x v="126"/>
    <x v="126"/>
    <n v="0"/>
    <s v="SIN DESCRIPCIÓN PARA DESTINOS 00"/>
    <n v="10000000"/>
    <n v="10000000"/>
    <n v="522000"/>
    <n v="522000"/>
    <n v="522000"/>
    <n v="0"/>
    <n v="0"/>
    <n v="0"/>
    <n v="0"/>
    <n v="0"/>
    <n v="9478000"/>
    <n v="0"/>
    <n v="0"/>
    <n v="0"/>
    <n v="0"/>
    <n v="0"/>
    <m/>
    <n v="10000000"/>
    <n v="0"/>
    <m/>
    <m/>
    <n v="9478000"/>
  </r>
  <r>
    <s v="1.1-00-26"/>
    <x v="1"/>
    <s v="1.3.4"/>
    <x v="0"/>
    <x v="0"/>
    <x v="0"/>
    <x v="1"/>
    <x v="1"/>
    <x v="1"/>
    <s v="04_26"/>
    <x v="3"/>
    <n v="4"/>
    <x v="0"/>
    <n v="6"/>
    <x v="4"/>
    <s v="005_26"/>
    <s v="DIRECCIÓN DE PROCESOS ADMINISTRATIVOS Y"/>
    <x v="4"/>
    <x v="4"/>
    <x v="126"/>
    <x v="126"/>
    <n v="0"/>
    <s v="SIN DESCRIPCIÓN PARA DESTINOS 00"/>
    <n v="8526"/>
    <n v="0"/>
    <n v="8526"/>
    <n v="8526"/>
    <n v="0"/>
    <n v="8526"/>
    <n v="0"/>
    <n v="8526"/>
    <n v="0"/>
    <n v="8526"/>
    <n v="0"/>
    <n v="0"/>
    <n v="8526"/>
    <n v="0"/>
    <n v="0"/>
    <n v="8526"/>
    <m/>
    <n v="8526"/>
    <n v="0"/>
    <m/>
    <m/>
    <n v="0"/>
  </r>
  <r>
    <s v="2.5-02-26"/>
    <x v="4"/>
    <s v="1.3.4"/>
    <x v="0"/>
    <x v="0"/>
    <x v="0"/>
    <x v="7"/>
    <x v="7"/>
    <x v="1"/>
    <s v="10_26"/>
    <x v="10"/>
    <n v="1"/>
    <x v="1"/>
    <n v="48"/>
    <x v="71"/>
    <s v="033_26"/>
    <s v="DIRECCIÓN DE OBRAS PÚBLICAS"/>
    <x v="5"/>
    <x v="5"/>
    <x v="127"/>
    <x v="127"/>
    <n v="0"/>
    <s v="SIN DESCRIPCIÓN PARA DESTINOS 00"/>
    <n v="0"/>
    <n v="3110768.37"/>
    <n v="0"/>
    <n v="0"/>
    <n v="0"/>
    <n v="0"/>
    <n v="0"/>
    <n v="0"/>
    <n v="0"/>
    <n v="0"/>
    <n v="0"/>
    <n v="0"/>
    <n v="0"/>
    <n v="0"/>
    <n v="3110768.37"/>
    <n v="-3110768.37"/>
    <m/>
    <n v="0"/>
    <n v="0"/>
    <m/>
    <m/>
    <n v="0"/>
  </r>
  <r>
    <s v="1.1-00-26"/>
    <x v="1"/>
    <s v="1.3.4"/>
    <x v="0"/>
    <x v="0"/>
    <x v="0"/>
    <x v="7"/>
    <x v="7"/>
    <x v="1"/>
    <s v="10_26"/>
    <x v="10"/>
    <n v="1"/>
    <x v="1"/>
    <n v="46"/>
    <x v="72"/>
    <s v="033_26"/>
    <s v="DIRECCIÓN DE OBRAS PÚBLICAS"/>
    <x v="5"/>
    <x v="5"/>
    <x v="127"/>
    <x v="127"/>
    <n v="0"/>
    <s v="SIN DESCRIPCIÓN PARA DESTINOS 00"/>
    <n v="221450365.80000001"/>
    <n v="221450365.80000001"/>
    <n v="221450365.80000001"/>
    <n v="221450365.80000001"/>
    <n v="221450365.80000001"/>
    <n v="0"/>
    <n v="0"/>
    <n v="0"/>
    <n v="0"/>
    <n v="0"/>
    <n v="0"/>
    <n v="0"/>
    <n v="0"/>
    <n v="0"/>
    <n v="0"/>
    <n v="0"/>
    <m/>
    <n v="221450365.80000001"/>
    <n v="0"/>
    <m/>
    <m/>
    <n v="0"/>
  </r>
  <r>
    <s v="1.1-00-26"/>
    <x v="1"/>
    <s v="1.3.4"/>
    <x v="0"/>
    <x v="0"/>
    <x v="0"/>
    <x v="7"/>
    <x v="7"/>
    <x v="1"/>
    <s v="10_26"/>
    <x v="10"/>
    <n v="1"/>
    <x v="1"/>
    <n v="46"/>
    <x v="72"/>
    <s v="033_26"/>
    <s v="DIRECCIÓN DE OBRAS PÚBLICAS"/>
    <x v="5"/>
    <x v="5"/>
    <x v="127"/>
    <x v="127"/>
    <n v="36"/>
    <s v="C5"/>
    <n v="37122359.280000001"/>
    <n v="37122359.280000001"/>
    <n v="0"/>
    <n v="0"/>
    <n v="0"/>
    <n v="0"/>
    <n v="0"/>
    <n v="0"/>
    <n v="0"/>
    <n v="0"/>
    <n v="37122359.280000001"/>
    <n v="0"/>
    <n v="0"/>
    <n v="0"/>
    <n v="0"/>
    <n v="0"/>
    <m/>
    <n v="37122359.280000001"/>
    <n v="0"/>
    <m/>
    <m/>
    <n v="37122359.280000001"/>
  </r>
  <r>
    <s v="1.1-00-26"/>
    <x v="1"/>
    <s v="1.3.4"/>
    <x v="0"/>
    <x v="0"/>
    <x v="0"/>
    <x v="7"/>
    <x v="7"/>
    <x v="1"/>
    <s v="10_26"/>
    <x v="10"/>
    <n v="1"/>
    <x v="1"/>
    <n v="47"/>
    <x v="73"/>
    <s v="033_26"/>
    <s v="DIRECCIÓN DE OBRAS PÚBLICAS"/>
    <x v="5"/>
    <x v="5"/>
    <x v="127"/>
    <x v="127"/>
    <n v="0"/>
    <s v="SIN DESCRIPCIÓN PARA DESTINOS 00"/>
    <n v="24500000"/>
    <n v="24500000"/>
    <n v="0"/>
    <n v="0"/>
    <n v="0"/>
    <n v="0"/>
    <n v="0"/>
    <n v="0"/>
    <n v="0"/>
    <n v="0"/>
    <n v="24500000"/>
    <n v="0"/>
    <n v="0"/>
    <n v="0"/>
    <n v="0"/>
    <n v="0"/>
    <m/>
    <n v="24500000"/>
    <n v="0"/>
    <m/>
    <m/>
    <n v="24500000"/>
  </r>
  <r>
    <s v="1.1-00-26"/>
    <x v="1"/>
    <s v="1.3.4"/>
    <x v="0"/>
    <x v="0"/>
    <x v="0"/>
    <x v="7"/>
    <x v="7"/>
    <x v="1"/>
    <s v="10_26"/>
    <x v="10"/>
    <n v="1"/>
    <x v="1"/>
    <n v="48"/>
    <x v="71"/>
    <s v="033_26"/>
    <s v="DIRECCIÓN DE OBRAS PÚBLICAS"/>
    <x v="5"/>
    <x v="5"/>
    <x v="127"/>
    <x v="127"/>
    <n v="0"/>
    <s v="SIN DESCRIPCIÓN PARA DESTINOS 00"/>
    <n v="7500000"/>
    <n v="0"/>
    <n v="7456195.0999999996"/>
    <n v="7456195.0999999996"/>
    <n v="6778524.71"/>
    <n v="677670.39"/>
    <n v="677670.39"/>
    <n v="0"/>
    <n v="0"/>
    <n v="0"/>
    <n v="43804.900000000373"/>
    <n v="0"/>
    <n v="7500000"/>
    <n v="0"/>
    <n v="0"/>
    <n v="7500000"/>
    <m/>
    <n v="7500000"/>
    <n v="0"/>
    <m/>
    <m/>
    <n v="43804.900000000373"/>
  </r>
  <r>
    <s v="1.1-00-26"/>
    <x v="1"/>
    <s v="1.3.4"/>
    <x v="0"/>
    <x v="0"/>
    <x v="0"/>
    <x v="7"/>
    <x v="7"/>
    <x v="1"/>
    <s v="10_26"/>
    <x v="10"/>
    <n v="1"/>
    <x v="1"/>
    <n v="46"/>
    <x v="72"/>
    <s v="033_26"/>
    <s v="DIRECCIÓN DE OBRAS PÚBLICAS"/>
    <x v="5"/>
    <x v="5"/>
    <x v="128"/>
    <x v="128"/>
    <n v="0"/>
    <s v="SIN DESCRIPCIÓN PARA DESTINOS 00"/>
    <n v="26624817.600000001"/>
    <n v="26624817"/>
    <n v="26624817.600000001"/>
    <n v="26624817.600000001"/>
    <n v="26624817.600000001"/>
    <n v="0"/>
    <n v="0"/>
    <n v="0"/>
    <n v="0"/>
    <n v="0"/>
    <n v="0"/>
    <n v="0"/>
    <n v="0.6"/>
    <n v="0"/>
    <n v="0"/>
    <n v="0.6"/>
    <m/>
    <n v="26624817.600000001"/>
    <n v="0"/>
    <m/>
    <m/>
    <n v="0"/>
  </r>
  <r>
    <s v="1.1-00-26"/>
    <x v="1"/>
    <s v="1.3.4"/>
    <x v="0"/>
    <x v="0"/>
    <x v="0"/>
    <x v="7"/>
    <x v="7"/>
    <x v="1"/>
    <s v="10_26"/>
    <x v="10"/>
    <n v="1"/>
    <x v="1"/>
    <n v="46"/>
    <x v="72"/>
    <s v="033_26"/>
    <s v="DIRECCIÓN DE OBRAS PÚBLICAS"/>
    <x v="5"/>
    <x v="5"/>
    <x v="128"/>
    <x v="128"/>
    <n v="37"/>
    <s v="MULTIANUAL DE POZOS"/>
    <n v="62845365.149999999"/>
    <n v="62500000.600000001"/>
    <n v="0"/>
    <n v="0"/>
    <n v="0"/>
    <n v="0"/>
    <n v="0"/>
    <n v="0"/>
    <n v="0"/>
    <n v="0"/>
    <n v="62845365.149999999"/>
    <n v="345365.15"/>
    <n v="0"/>
    <n v="0"/>
    <n v="0.6"/>
    <n v="345364.55"/>
    <m/>
    <n v="62845365.149999999"/>
    <n v="0"/>
    <m/>
    <m/>
    <n v="62845365.149999999"/>
  </r>
  <r>
    <s v="1.1-00-26"/>
    <x v="1"/>
    <s v="1.3.4"/>
    <x v="0"/>
    <x v="0"/>
    <x v="0"/>
    <x v="7"/>
    <x v="7"/>
    <x v="1"/>
    <s v="10_26"/>
    <x v="10"/>
    <n v="1"/>
    <x v="1"/>
    <n v="48"/>
    <x v="71"/>
    <s v="033_26"/>
    <s v="DIRECCIÓN DE OBRAS PÚBLICAS"/>
    <x v="5"/>
    <x v="5"/>
    <x v="128"/>
    <x v="128"/>
    <n v="0"/>
    <s v="SIN DESCRIPCIÓN PARA DESTINOS 00"/>
    <n v="79489707.819999993"/>
    <n v="3999999.36"/>
    <n v="4580193.3"/>
    <n v="4580193.3"/>
    <n v="4580193.3"/>
    <n v="0"/>
    <n v="0"/>
    <n v="0"/>
    <n v="0"/>
    <n v="0"/>
    <n v="74909514.519999996"/>
    <n v="74889707.819999993"/>
    <n v="2000000.64"/>
    <n v="0"/>
    <n v="1400000"/>
    <n v="75489708.459999993"/>
    <m/>
    <n v="79489707.819999993"/>
    <n v="0"/>
    <m/>
    <m/>
    <n v="74909514.519999996"/>
  </r>
  <r>
    <s v="2.5-01-26"/>
    <x v="9"/>
    <s v="1.3.4"/>
    <x v="0"/>
    <x v="0"/>
    <x v="0"/>
    <x v="7"/>
    <x v="7"/>
    <x v="1"/>
    <s v="10_26"/>
    <x v="10"/>
    <n v="1"/>
    <x v="1"/>
    <n v="48"/>
    <x v="71"/>
    <s v="033_26"/>
    <s v="DIRECCIÓN DE OBRAS PÚBLICAS"/>
    <x v="5"/>
    <x v="5"/>
    <x v="128"/>
    <x v="128"/>
    <n v="0"/>
    <s v="SIN DESCRIPCIÓN PARA DESTINOS 00"/>
    <n v="36909499.600000001"/>
    <n v="37975439.240000002"/>
    <n v="0"/>
    <n v="0"/>
    <n v="0"/>
    <n v="0"/>
    <n v="0"/>
    <n v="0"/>
    <n v="0"/>
    <n v="0"/>
    <n v="36909499.600000001"/>
    <n v="0"/>
    <n v="0"/>
    <n v="0"/>
    <n v="1065939.6399999999"/>
    <n v="-1065939.6399999999"/>
    <m/>
    <n v="36909499.600000001"/>
    <n v="0"/>
    <m/>
    <m/>
    <n v="36909499.600000001"/>
  </r>
  <r>
    <s v="2.5-01-26"/>
    <x v="9"/>
    <s v="1.3.4"/>
    <x v="0"/>
    <x v="0"/>
    <x v="0"/>
    <x v="7"/>
    <x v="7"/>
    <x v="1"/>
    <s v="10_26"/>
    <x v="10"/>
    <n v="1"/>
    <x v="1"/>
    <n v="48"/>
    <x v="71"/>
    <s v="033_26"/>
    <s v="DIRECCIÓN DE OBRAS PÚBLICAS"/>
    <x v="5"/>
    <x v="5"/>
    <x v="128"/>
    <x v="128"/>
    <n v="79"/>
    <s v="INTERESES"/>
    <n v="1065939"/>
    <n v="0"/>
    <n v="0"/>
    <n v="0"/>
    <n v="0"/>
    <n v="0"/>
    <n v="0"/>
    <n v="0"/>
    <n v="0"/>
    <n v="0"/>
    <n v="1065939"/>
    <n v="0"/>
    <n v="1065939"/>
    <n v="0"/>
    <n v="0"/>
    <n v="1065939"/>
    <m/>
    <n v="1065939"/>
    <n v="0"/>
    <m/>
    <m/>
    <n v="1065939"/>
  </r>
  <r>
    <s v="2.5-02-26"/>
    <x v="4"/>
    <s v="1.3.4"/>
    <x v="0"/>
    <x v="0"/>
    <x v="0"/>
    <x v="7"/>
    <x v="7"/>
    <x v="1"/>
    <s v="10_26"/>
    <x v="10"/>
    <n v="1"/>
    <x v="1"/>
    <n v="48"/>
    <x v="71"/>
    <s v="033_26"/>
    <s v="DIRECCIÓN DE OBRAS PÚBLICAS"/>
    <x v="5"/>
    <x v="5"/>
    <x v="129"/>
    <x v="129"/>
    <n v="0"/>
    <s v="SIN DESCRIPCIÓN PARA DESTINOS 00"/>
    <n v="215904622.18000001"/>
    <n v="0"/>
    <n v="0"/>
    <n v="0"/>
    <n v="0"/>
    <n v="0"/>
    <n v="0"/>
    <n v="0"/>
    <n v="0"/>
    <n v="0"/>
    <n v="215904622.18000001"/>
    <n v="63486729"/>
    <n v="152417893.18000001"/>
    <n v="0"/>
    <n v="0"/>
    <n v="215904622.18000001"/>
    <m/>
    <n v="215904622.18000001"/>
    <n v="0"/>
    <m/>
    <m/>
    <n v="215904622.18000001"/>
  </r>
  <r>
    <s v="1.1-00-26"/>
    <x v="1"/>
    <s v="1.3.4"/>
    <x v="0"/>
    <x v="0"/>
    <x v="0"/>
    <x v="7"/>
    <x v="7"/>
    <x v="1"/>
    <s v="10_26"/>
    <x v="10"/>
    <n v="1"/>
    <x v="1"/>
    <n v="46"/>
    <x v="72"/>
    <s v="033_26"/>
    <s v="DIRECCIÓN DE OBRAS PÚBLICAS"/>
    <x v="5"/>
    <x v="5"/>
    <x v="129"/>
    <x v="129"/>
    <n v="0"/>
    <s v="SIN DESCRIPCIÓN PARA DESTINOS 00"/>
    <n v="270180971.16000003"/>
    <n v="270180971.16000003"/>
    <n v="270180971.16000003"/>
    <n v="270180971.16000003"/>
    <n v="255774222.46000004"/>
    <n v="14406748.699999999"/>
    <n v="0"/>
    <n v="14406748.699999999"/>
    <n v="0"/>
    <n v="14406748.699999999"/>
    <n v="0"/>
    <n v="0"/>
    <n v="0"/>
    <n v="0"/>
    <n v="0"/>
    <n v="0"/>
    <m/>
    <n v="270180971.16000003"/>
    <n v="0"/>
    <m/>
    <m/>
    <n v="0"/>
  </r>
  <r>
    <s v="1.1-00-26"/>
    <x v="1"/>
    <s v="1.3.4"/>
    <x v="0"/>
    <x v="0"/>
    <x v="0"/>
    <x v="7"/>
    <x v="7"/>
    <x v="1"/>
    <s v="10_26"/>
    <x v="10"/>
    <n v="1"/>
    <x v="1"/>
    <n v="47"/>
    <x v="73"/>
    <s v="033_26"/>
    <s v="DIRECCIÓN DE OBRAS PÚBLICAS"/>
    <x v="5"/>
    <x v="5"/>
    <x v="129"/>
    <x v="129"/>
    <n v="0"/>
    <s v="SIN DESCRIPCIÓN PARA DESTINOS 00"/>
    <n v="35000000"/>
    <n v="35000000"/>
    <n v="0"/>
    <n v="0"/>
    <n v="0"/>
    <n v="0"/>
    <n v="0"/>
    <n v="0"/>
    <n v="0"/>
    <n v="0"/>
    <n v="35000000"/>
    <n v="0"/>
    <n v="0"/>
    <n v="0"/>
    <n v="0"/>
    <n v="0"/>
    <m/>
    <n v="35000000"/>
    <n v="0"/>
    <m/>
    <m/>
    <n v="35000000"/>
  </r>
  <r>
    <s v="1.1-00-26"/>
    <x v="1"/>
    <s v="1.3.4"/>
    <x v="0"/>
    <x v="0"/>
    <x v="0"/>
    <x v="7"/>
    <x v="7"/>
    <x v="1"/>
    <s v="10_26"/>
    <x v="10"/>
    <n v="1"/>
    <x v="1"/>
    <n v="48"/>
    <x v="71"/>
    <s v="033_26"/>
    <s v="DIRECCIÓN DE OBRAS PÚBLICAS"/>
    <x v="5"/>
    <x v="5"/>
    <x v="129"/>
    <x v="129"/>
    <n v="0"/>
    <s v="SIN DESCRIPCIÓN PARA DESTINOS 00"/>
    <n v="337900000"/>
    <n v="46000004.880000003"/>
    <n v="31713935.390000001"/>
    <n v="31713935.390000001"/>
    <n v="25164002.84"/>
    <n v="6549932.5499999998"/>
    <n v="6549932.5499999998"/>
    <n v="0"/>
    <n v="0"/>
    <n v="0"/>
    <n v="306186064.61000001"/>
    <n v="300000000"/>
    <n v="0"/>
    <n v="0"/>
    <n v="8100004.8799999999"/>
    <n v="291899995.12"/>
    <m/>
    <n v="337900000"/>
    <n v="0"/>
    <m/>
    <m/>
    <n v="306186064.61000001"/>
  </r>
  <r>
    <s v="2.5-01-26"/>
    <x v="9"/>
    <s v="1.3.4"/>
    <x v="0"/>
    <x v="0"/>
    <x v="0"/>
    <x v="7"/>
    <x v="7"/>
    <x v="1"/>
    <s v="10_26"/>
    <x v="10"/>
    <n v="1"/>
    <x v="1"/>
    <n v="48"/>
    <x v="71"/>
    <s v="033_26"/>
    <s v="DIRECCIÓN DE OBRAS PÚBLICAS"/>
    <x v="5"/>
    <x v="5"/>
    <x v="129"/>
    <x v="129"/>
    <n v="0"/>
    <s v="SIN DESCRIPCIÓN PARA DESTINOS 00"/>
    <n v="66730231.399999999"/>
    <n v="66730226.520000003"/>
    <n v="0"/>
    <n v="0"/>
    <n v="0"/>
    <n v="0"/>
    <n v="0"/>
    <n v="0"/>
    <n v="0"/>
    <n v="0"/>
    <n v="66730231.399999999"/>
    <n v="0"/>
    <n v="4.88"/>
    <n v="0"/>
    <n v="0"/>
    <n v="4.88"/>
    <m/>
    <n v="66730231.399999999"/>
    <n v="0"/>
    <m/>
    <m/>
    <n v="66730231.399999999"/>
  </r>
  <r>
    <s v="1.1-00-26"/>
    <x v="1"/>
    <s v="1.3.4"/>
    <x v="0"/>
    <x v="0"/>
    <x v="0"/>
    <x v="1"/>
    <x v="1"/>
    <x v="1"/>
    <s v="04_26"/>
    <x v="3"/>
    <n v="4"/>
    <x v="0"/>
    <n v="6"/>
    <x v="4"/>
    <s v="005_26"/>
    <s v="DIRECCIÓN DE PROCESOS ADMINISTRATIVOS Y"/>
    <x v="5"/>
    <x v="5"/>
    <x v="130"/>
    <x v="130"/>
    <n v="10"/>
    <s v="CAT"/>
    <n v="95100000"/>
    <n v="95100000"/>
    <n v="14103313.02"/>
    <n v="14103313.02"/>
    <n v="0"/>
    <n v="14103313.02"/>
    <n v="0"/>
    <n v="14103313.02"/>
    <n v="0"/>
    <n v="14103313.02"/>
    <n v="80996686.980000004"/>
    <n v="0"/>
    <n v="0"/>
    <n v="0"/>
    <n v="0"/>
    <n v="0"/>
    <m/>
    <n v="95100000"/>
    <n v="0"/>
    <m/>
    <m/>
    <n v="80996686.980000004"/>
  </r>
  <r>
    <s v="1.1-00-26"/>
    <x v="1"/>
    <s v="1.3.4"/>
    <x v="0"/>
    <x v="0"/>
    <x v="0"/>
    <x v="1"/>
    <x v="1"/>
    <x v="1"/>
    <s v="04_26"/>
    <x v="3"/>
    <n v="4"/>
    <x v="0"/>
    <n v="6"/>
    <x v="4"/>
    <s v="005_26"/>
    <s v="DIRECCIÓN DE PROCESOS ADMINISTRATIVOS Y"/>
    <x v="5"/>
    <x v="5"/>
    <x v="130"/>
    <x v="130"/>
    <n v="11"/>
    <s v="PLANTAS DE TRATAMIENTO"/>
    <n v="23580360"/>
    <n v="23580360"/>
    <n v="5895090"/>
    <n v="5895090"/>
    <n v="0"/>
    <n v="5895090"/>
    <n v="0"/>
    <n v="5895090"/>
    <n v="0"/>
    <n v="5895090"/>
    <n v="17685270"/>
    <n v="0"/>
    <n v="0"/>
    <n v="0"/>
    <n v="0"/>
    <n v="0"/>
    <m/>
    <n v="23580360"/>
    <n v="0"/>
    <m/>
    <m/>
    <n v="17685270"/>
  </r>
  <r>
    <s v="1.1-00-26"/>
    <x v="1"/>
    <s v="1.3.4"/>
    <x v="0"/>
    <x v="0"/>
    <x v="0"/>
    <x v="1"/>
    <x v="1"/>
    <x v="2"/>
    <s v="04_26"/>
    <x v="3"/>
    <n v="4"/>
    <x v="0"/>
    <n v="6"/>
    <x v="4"/>
    <s v="005_26"/>
    <s v="DIRECCIÓN DE PROCESOS ADMINISTRATIVOS Y"/>
    <x v="6"/>
    <x v="6"/>
    <x v="131"/>
    <x v="131"/>
    <n v="0"/>
    <s v="SIN DESCRIPCIÓN PARA DESTINOS 00"/>
    <n v="20000000"/>
    <n v="5000000"/>
    <n v="0"/>
    <n v="0"/>
    <n v="0"/>
    <n v="0"/>
    <n v="0"/>
    <n v="0"/>
    <n v="0"/>
    <n v="0"/>
    <n v="20000000"/>
    <n v="15000000"/>
    <n v="0"/>
    <n v="0"/>
    <n v="0"/>
    <n v="15000000"/>
    <n v="-15000000"/>
    <n v="5000000"/>
    <n v="0"/>
    <m/>
    <m/>
    <n v="5000000"/>
  </r>
  <r>
    <s v="2.5-02-26"/>
    <x v="4"/>
    <s v="1.3.4"/>
    <x v="0"/>
    <x v="0"/>
    <x v="0"/>
    <x v="1"/>
    <x v="1"/>
    <x v="2"/>
    <s v="04_26"/>
    <x v="3"/>
    <n v="4"/>
    <x v="0"/>
    <n v="8"/>
    <x v="44"/>
    <s v="006_26"/>
    <s v="DIRECCIÓN DE FINANZAS"/>
    <x v="7"/>
    <x v="7"/>
    <x v="132"/>
    <x v="132"/>
    <n v="0"/>
    <s v="SIN DESCRIPCIÓN PARA DESTINOS 00"/>
    <n v="3867437.89"/>
    <n v="24713862.890000001"/>
    <n v="0"/>
    <n v="0"/>
    <n v="0"/>
    <n v="0"/>
    <n v="0"/>
    <n v="0"/>
    <n v="0"/>
    <n v="0"/>
    <n v="3867437.89"/>
    <n v="0"/>
    <n v="0"/>
    <n v="0"/>
    <n v="20846425"/>
    <n v="-20846425"/>
    <m/>
    <n v="3867437.89"/>
    <n v="0"/>
    <m/>
    <m/>
    <n v="3867437.89"/>
  </r>
  <r>
    <s v="1.5-01-26"/>
    <x v="0"/>
    <s v="1.3.4"/>
    <x v="0"/>
    <x v="0"/>
    <x v="0"/>
    <x v="1"/>
    <x v="1"/>
    <x v="2"/>
    <s v="04_26"/>
    <x v="3"/>
    <n v="4"/>
    <x v="0"/>
    <n v="8"/>
    <x v="44"/>
    <s v="006_26"/>
    <s v="DIRECCIÓN DE FINANZAS"/>
    <x v="7"/>
    <x v="7"/>
    <x v="132"/>
    <x v="132"/>
    <n v="0"/>
    <s v="SIN DESCRIPCIÓN PARA DESTINOS 00"/>
    <n v="20846425"/>
    <n v="0"/>
    <n v="0"/>
    <n v="0"/>
    <n v="0"/>
    <n v="0"/>
    <n v="0"/>
    <n v="0"/>
    <n v="0"/>
    <n v="0"/>
    <n v="20846425"/>
    <n v="20846425"/>
    <n v="0"/>
    <n v="0"/>
    <n v="0"/>
    <n v="20846425"/>
    <m/>
    <n v="20846425"/>
    <n v="0"/>
    <m/>
    <m/>
    <n v="20846425"/>
  </r>
  <r>
    <s v="2.5-02-26"/>
    <x v="4"/>
    <s v="1.3.4"/>
    <x v="0"/>
    <x v="0"/>
    <x v="0"/>
    <x v="1"/>
    <x v="1"/>
    <x v="2"/>
    <s v="04_26"/>
    <x v="3"/>
    <n v="4"/>
    <x v="0"/>
    <n v="8"/>
    <x v="44"/>
    <s v="006_26"/>
    <s v="DIRECCIÓN DE FINANZAS"/>
    <x v="7"/>
    <x v="7"/>
    <x v="133"/>
    <x v="133"/>
    <n v="0"/>
    <s v="SIN DESCRIPCIÓN PARA DESTINOS 00"/>
    <n v="1238913.6100000001"/>
    <n v="11000000"/>
    <n v="0"/>
    <n v="0"/>
    <n v="0"/>
    <n v="0"/>
    <n v="0"/>
    <n v="0"/>
    <n v="0"/>
    <n v="0"/>
    <n v="1238913.6100000001"/>
    <n v="0"/>
    <n v="0"/>
    <n v="0"/>
    <n v="9761086.3900000006"/>
    <n v="-9761086.3900000006"/>
    <m/>
    <n v="1238913.6100000001"/>
    <n v="0"/>
    <m/>
    <m/>
    <n v="1238913.6100000001"/>
  </r>
  <r>
    <s v="1.5-01-26"/>
    <x v="0"/>
    <s v="1.3.4"/>
    <x v="0"/>
    <x v="0"/>
    <x v="0"/>
    <x v="1"/>
    <x v="1"/>
    <x v="2"/>
    <s v="04_26"/>
    <x v="3"/>
    <n v="4"/>
    <x v="0"/>
    <n v="8"/>
    <x v="44"/>
    <s v="006_26"/>
    <s v="DIRECCIÓN DE FINANZAS"/>
    <x v="7"/>
    <x v="7"/>
    <x v="133"/>
    <x v="133"/>
    <n v="0"/>
    <s v="SIN DESCRIPCIÓN PARA DESTINOS 00"/>
    <n v="9761086.3900000006"/>
    <n v="0"/>
    <n v="0"/>
    <n v="0"/>
    <n v="0"/>
    <n v="0"/>
    <n v="0"/>
    <n v="0"/>
    <n v="0"/>
    <n v="0"/>
    <n v="9761086.3900000006"/>
    <n v="9761086.3900000006"/>
    <n v="0"/>
    <n v="0"/>
    <n v="0"/>
    <n v="9761086.3900000006"/>
    <m/>
    <n v="9761086.3900000006"/>
    <n v="0"/>
    <m/>
    <m/>
    <n v="9761086.39000000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7F05DF-A35D-42CD-B891-5C80C3BDE754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Fuente de financiamiento">
  <location ref="A3:B14" firstHeaderRow="1" firstDataRow="1" firstDataCol="1"/>
  <pivotFields count="45">
    <pivotField showAll="0"/>
    <pivotField axis="axisRow" showAll="0">
      <items count="11">
        <item x="7"/>
        <item x="9"/>
        <item x="5"/>
        <item x="4"/>
        <item x="2"/>
        <item x="0"/>
        <item x="8"/>
        <item x="1"/>
        <item x="6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showAll="0"/>
    <pivotField showAll="0"/>
    <pivotField showAll="0"/>
    <pivotField showAll="0"/>
    <pivotField numFmtId="4" showAll="0"/>
    <pivotField showAll="0"/>
    <pivotField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4" showAll="0"/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 2da Modificación" fld="40" baseField="1" baseItem="6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5E753A-EC76-4625-8872-1DB1ED02BBBD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outline="1" outlineData="1" compactData="0" multipleFieldFilters="0" rowHeaderCaption="Fuente de financiamiento">
  <location ref="A4:C14" firstHeaderRow="1" firstDataRow="1" firstDataCol="2" rowPageCount="1" colPageCount="1"/>
  <pivotFields count="45">
    <pivotField compact="0" showAll="0" defaultSubtotal="0"/>
    <pivotField axis="axisRow" compact="0" showAll="0" defaultSubtotal="0">
      <items count="10">
        <item x="7"/>
        <item x="9"/>
        <item x="5"/>
        <item x="4"/>
        <item x="2"/>
        <item x="0"/>
        <item x="8"/>
        <item x="1"/>
        <item x="6"/>
        <item x="3"/>
      </items>
    </pivotField>
    <pivotField compact="0" showAll="0" defaultSubtotal="0"/>
    <pivotField compact="0" subtotalTop="0" showAll="0" defaultSubtotal="0"/>
    <pivotField compact="0" subtotalTop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74">
        <item x="33"/>
        <item x="18"/>
        <item x="46"/>
        <item x="23"/>
        <item x="52"/>
        <item x="53"/>
        <item x="54"/>
        <item x="42"/>
        <item x="63"/>
        <item x="66"/>
        <item x="17"/>
        <item x="50"/>
        <item x="49"/>
        <item x="5"/>
        <item x="20"/>
        <item x="30"/>
        <item x="26"/>
        <item x="39"/>
        <item x="56"/>
        <item x="2"/>
        <item x="40"/>
        <item x="6"/>
        <item x="14"/>
        <item x="57"/>
        <item x="3"/>
        <item x="4"/>
        <item x="1"/>
        <item x="28"/>
        <item x="67"/>
        <item x="21"/>
        <item x="19"/>
        <item x="43"/>
        <item x="45"/>
        <item x="41"/>
        <item x="68"/>
        <item x="15"/>
        <item x="7"/>
        <item x="27"/>
        <item x="69"/>
        <item x="55"/>
        <item x="35"/>
        <item x="72"/>
        <item x="22"/>
        <item x="29"/>
        <item x="32"/>
        <item x="70"/>
        <item x="34"/>
        <item x="73"/>
        <item x="36"/>
        <item x="58"/>
        <item x="71"/>
        <item x="48"/>
        <item x="16"/>
        <item x="44"/>
        <item x="13"/>
        <item x="60"/>
        <item x="12"/>
        <item x="38"/>
        <item x="31"/>
        <item x="9"/>
        <item x="10"/>
        <item x="8"/>
        <item x="0"/>
        <item x="25"/>
        <item x="37"/>
        <item x="61"/>
        <item x="62"/>
        <item x="24"/>
        <item x="51"/>
        <item x="11"/>
        <item x="59"/>
        <item x="64"/>
        <item x="65"/>
        <item x="47"/>
      </items>
    </pivotField>
    <pivotField compact="0" showAll="0" defaultSubtotal="0"/>
    <pivotField compact="0" showAll="0" defaultSubtotal="0"/>
    <pivotField name="Capitulo" axis="axisPage" compact="0" multipleItemSelectionAllowed="1" showAll="0" defaultSubtotal="0">
      <items count="8">
        <item h="1" x="0"/>
        <item h="1" x="1"/>
        <item h="1" x="2"/>
        <item h="1" x="3"/>
        <item h="1" x="4"/>
        <item x="5"/>
        <item h="1" x="6"/>
        <item h="1" x="7"/>
      </items>
    </pivotField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dataField="1"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</pivotFields>
  <rowFields count="2">
    <field x="1"/>
    <field x="14"/>
  </rowFields>
  <rowItems count="10">
    <i>
      <x v="1"/>
    </i>
    <i r="1">
      <x v="50"/>
    </i>
    <i>
      <x v="3"/>
    </i>
    <i r="1">
      <x v="50"/>
    </i>
    <i>
      <x v="7"/>
    </i>
    <i r="1">
      <x v="25"/>
    </i>
    <i r="1">
      <x v="41"/>
    </i>
    <i r="1">
      <x v="47"/>
    </i>
    <i r="1">
      <x v="50"/>
    </i>
    <i t="grand">
      <x/>
    </i>
  </rowItems>
  <colItems count="1">
    <i/>
  </colItems>
  <pageFields count="1">
    <pageField fld="17" hier="-1"/>
  </pageFields>
  <dataFields count="1">
    <dataField name=" 2da Modificación" fld="40" baseField="1" baseItem="6" numFmtId="4"/>
  </dataFields>
  <formats count="1">
    <format dxfId="1237">
      <pivotArea dataOnly="0" labelOnly="1" fieldPosition="0">
        <references count="1">
          <reference field="14" count="0"/>
        </references>
      </pivotArea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923B83-CC7F-46A2-AD88-878C7AF38854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rowHeaderCaption="Fuente de financiamiento">
  <location ref="A4:C7" firstHeaderRow="1" firstDataRow="1" firstDataCol="2" rowPageCount="1" colPageCount="1"/>
  <pivotFields count="45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Capitulo" axis="axisPage" compact="0" outline="0" multipleItemSelectionAllowed="1" showAll="0" defaultSubtotal="0">
      <items count="8">
        <item h="1" x="0"/>
        <item h="1" x="1"/>
        <item h="1" x="2"/>
        <item h="1" x="3"/>
        <item h="1" x="4"/>
        <item h="1" x="5"/>
        <item h="1" x="6"/>
        <item x="7"/>
      </items>
    </pivotField>
    <pivotField compact="0" outline="0" showAll="0" defaultSubtotal="0"/>
    <pivotField axis="axisRow" compact="0" outline="0" showAll="0" defaultSubtotal="0">
      <items count="1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</items>
    </pivotField>
    <pivotField axis="axisRow" compact="0" outline="0" showAll="0" defaultSubtotal="0">
      <items count="134">
        <item x="132"/>
        <item x="12"/>
        <item x="11"/>
        <item x="13"/>
        <item x="123"/>
        <item x="56"/>
        <item x="58"/>
        <item x="59"/>
        <item x="57"/>
        <item x="33"/>
        <item x="106"/>
        <item x="104"/>
        <item x="105"/>
        <item x="102"/>
        <item x="103"/>
        <item x="29"/>
        <item x="41"/>
        <item x="73"/>
        <item x="8"/>
        <item x="74"/>
        <item x="128"/>
        <item x="129"/>
        <item x="9"/>
        <item x="10"/>
        <item x="0"/>
        <item x="82"/>
        <item x="95"/>
        <item x="97"/>
        <item x="127"/>
        <item x="130"/>
        <item x="51"/>
        <item x="109"/>
        <item x="118"/>
        <item x="119"/>
        <item x="112"/>
        <item x="111"/>
        <item x="17"/>
        <item x="90"/>
        <item x="36"/>
        <item x="39"/>
        <item x="89"/>
        <item x="6"/>
        <item x="46"/>
        <item x="121"/>
        <item x="2"/>
        <item x="7"/>
        <item x="16"/>
        <item x="93"/>
        <item x="14"/>
        <item x="76"/>
        <item x="77"/>
        <item x="79"/>
        <item x="75"/>
        <item x="113"/>
        <item x="133"/>
        <item x="126"/>
        <item x="30"/>
        <item x="116"/>
        <item x="20"/>
        <item x="32"/>
        <item x="22"/>
        <item x="21"/>
        <item x="38"/>
        <item x="18"/>
        <item x="19"/>
        <item x="44"/>
        <item x="37"/>
        <item x="107"/>
        <item x="108"/>
        <item x="131"/>
        <item x="15"/>
        <item x="60"/>
        <item x="122"/>
        <item x="115"/>
        <item x="96"/>
        <item x="34"/>
        <item x="110"/>
        <item x="27"/>
        <item x="40"/>
        <item x="101"/>
        <item x="120"/>
        <item x="86"/>
        <item x="45"/>
        <item x="43"/>
        <item x="5"/>
        <item x="24"/>
        <item x="23"/>
        <item x="28"/>
        <item x="35"/>
        <item x="26"/>
        <item x="47"/>
        <item x="48"/>
        <item x="49"/>
        <item x="50"/>
        <item x="92"/>
        <item x="78"/>
        <item x="4"/>
        <item x="72"/>
        <item x="71"/>
        <item x="94"/>
        <item x="85"/>
        <item x="54"/>
        <item x="65"/>
        <item x="64"/>
        <item x="69"/>
        <item x="63"/>
        <item x="83"/>
        <item x="62"/>
        <item x="81"/>
        <item x="84"/>
        <item x="80"/>
        <item x="70"/>
        <item x="53"/>
        <item x="66"/>
        <item x="68"/>
        <item x="91"/>
        <item x="61"/>
        <item x="55"/>
        <item x="67"/>
        <item x="117"/>
        <item x="125"/>
        <item x="100"/>
        <item x="1"/>
        <item x="3"/>
        <item x="52"/>
        <item x="124"/>
        <item x="99"/>
        <item x="98"/>
        <item x="25"/>
        <item x="114"/>
        <item x="42"/>
        <item x="88"/>
        <item x="87"/>
        <item x="3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</pivotFields>
  <rowFields count="2">
    <field x="19"/>
    <field x="20"/>
  </rowFields>
  <rowItems count="3">
    <i>
      <x v="132"/>
      <x/>
    </i>
    <i>
      <x v="133"/>
      <x v="54"/>
    </i>
    <i t="grand">
      <x/>
    </i>
  </rowItems>
  <colItems count="1">
    <i/>
  </colItems>
  <pageFields count="1">
    <pageField fld="17" hier="-1"/>
  </pageFields>
  <dataFields count="1">
    <dataField name=" 2da Modificación" fld="40" baseField="1" baseItem="6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E9BFC6B-8489-4102-86EA-CC38E9D5975D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rowHeaderCaption="Fuente de financiamiento">
  <location ref="A3:C12" firstHeaderRow="1" firstDataRow="1" firstDataCol="2"/>
  <pivotFields count="45"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howAll="0" defaultSubtotal="0"/>
    <pivotField axis="axisRow" compact="0" outline="0" showAll="0" defaultSubtotal="0">
      <items count="8">
        <item x="1"/>
        <item x="5"/>
        <item x="7"/>
        <item x="0"/>
        <item x="6"/>
        <item x="2"/>
        <item x="4"/>
        <item x="3"/>
      </items>
    </pivotField>
    <pivotField axis="axisRow" compact="0" outline="0" showAll="0" defaultSubtotal="0">
      <items count="15">
        <item m="1" x="14"/>
        <item m="1" x="8"/>
        <item m="1" x="9"/>
        <item m="1" x="11"/>
        <item m="1" x="10"/>
        <item x="2"/>
        <item m="1" x="13"/>
        <item x="3"/>
        <item m="1" x="12"/>
        <item x="0"/>
        <item x="1"/>
        <item x="4"/>
        <item x="5"/>
        <item x="6"/>
        <item x="7"/>
      </items>
    </pivotField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Capitulo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</pivotFields>
  <rowFields count="2">
    <field x="6"/>
    <field x="7"/>
  </rowFields>
  <rowItems count="9">
    <i>
      <x/>
      <x v="10"/>
    </i>
    <i>
      <x v="1"/>
      <x v="12"/>
    </i>
    <i>
      <x v="2"/>
      <x v="14"/>
    </i>
    <i>
      <x v="3"/>
      <x v="9"/>
    </i>
    <i>
      <x v="4"/>
      <x v="13"/>
    </i>
    <i>
      <x v="5"/>
      <x v="5"/>
    </i>
    <i>
      <x v="6"/>
      <x v="11"/>
    </i>
    <i>
      <x v="7"/>
      <x v="7"/>
    </i>
    <i t="grand">
      <x/>
    </i>
  </rowItems>
  <colItems count="1">
    <i/>
  </colItems>
  <dataFields count="1">
    <dataField name=" 2da Modificación" fld="40" baseField="1" baseItem="6" numFmtId="4"/>
  </dataFields>
  <formats count="6">
    <format dxfId="1236">
      <pivotArea field="6" type="button" dataOnly="0" labelOnly="1" outline="0" axis="axisRow" fieldPosition="0"/>
    </format>
    <format dxfId="1235">
      <pivotArea field="7" type="button" dataOnly="0" labelOnly="1" outline="0" axis="axisRow" fieldPosition="1"/>
    </format>
    <format dxfId="1234">
      <pivotArea dataOnly="0" labelOnly="1" outline="0" axis="axisValues" fieldPosition="0"/>
    </format>
    <format dxfId="1233">
      <pivotArea field="6" type="button" dataOnly="0" labelOnly="1" outline="0" axis="axisRow" fieldPosition="0"/>
    </format>
    <format dxfId="1232">
      <pivotArea field="7" type="button" dataOnly="0" labelOnly="1" outline="0" axis="axisRow" fieldPosition="1"/>
    </format>
    <format dxfId="1231">
      <pivotArea dataOnly="0" labelOnly="1" outline="0" axis="axisValues" fieldPosition="0"/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DA8C3A-5C55-48D9-B0C8-33837AD8CA5D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Estado del Presupuesto">
  <location ref="A3:B783" firstHeaderRow="1" firstDataRow="1" firstDataCol="1"/>
  <pivotFields count="45"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19">
        <item x="15"/>
        <item x="12"/>
        <item x="7"/>
        <item x="6"/>
        <item x="10"/>
        <item x="4"/>
        <item x="8"/>
        <item x="5"/>
        <item x="14"/>
        <item x="16"/>
        <item x="9"/>
        <item x="0"/>
        <item x="11"/>
        <item x="18"/>
        <item x="2"/>
        <item x="1"/>
        <item x="17"/>
        <item x="3"/>
        <item x="13"/>
      </items>
    </pivotField>
    <pivotField showAll="0" defaultSubtotal="0"/>
    <pivotField axis="axisRow" showAll="0" defaultSubtotal="0">
      <items count="6">
        <item x="2"/>
        <item x="3"/>
        <item x="1"/>
        <item x="4"/>
        <item x="0"/>
        <item x="5"/>
      </items>
    </pivotField>
    <pivotField showAll="0" defaultSubtotal="0"/>
    <pivotField axis="axisRow" showAll="0" defaultSubtotal="0">
      <items count="74">
        <item x="33"/>
        <item x="18"/>
        <item x="46"/>
        <item x="23"/>
        <item x="52"/>
        <item x="53"/>
        <item x="54"/>
        <item x="42"/>
        <item x="63"/>
        <item x="66"/>
        <item x="17"/>
        <item x="50"/>
        <item x="49"/>
        <item x="5"/>
        <item x="20"/>
        <item x="30"/>
        <item x="26"/>
        <item x="39"/>
        <item x="56"/>
        <item x="2"/>
        <item x="40"/>
        <item x="6"/>
        <item x="14"/>
        <item x="57"/>
        <item x="3"/>
        <item x="4"/>
        <item x="1"/>
        <item x="28"/>
        <item x="67"/>
        <item x="21"/>
        <item x="19"/>
        <item x="43"/>
        <item x="45"/>
        <item x="41"/>
        <item x="68"/>
        <item x="15"/>
        <item x="7"/>
        <item x="27"/>
        <item x="69"/>
        <item x="55"/>
        <item x="35"/>
        <item x="72"/>
        <item x="22"/>
        <item x="29"/>
        <item x="32"/>
        <item x="70"/>
        <item x="34"/>
        <item x="73"/>
        <item x="36"/>
        <item x="58"/>
        <item x="71"/>
        <item x="48"/>
        <item x="16"/>
        <item x="44"/>
        <item x="13"/>
        <item x="60"/>
        <item x="12"/>
        <item x="38"/>
        <item x="31"/>
        <item x="9"/>
        <item x="10"/>
        <item x="8"/>
        <item x="0"/>
        <item x="25"/>
        <item x="37"/>
        <item x="61"/>
        <item x="62"/>
        <item x="24"/>
        <item x="51"/>
        <item x="11"/>
        <item x="59"/>
        <item x="64"/>
        <item x="65"/>
        <item x="47"/>
      </items>
    </pivotField>
    <pivotField showAll="0" defaultSubtotal="0"/>
    <pivotField showAll="0" defaultSubtotal="0"/>
    <pivotField name="Capitulo" showAll="0" defaultSubtotal="0"/>
    <pivotField showAll="0" defaultSubtotal="0"/>
    <pivotField axis="axisRow" showAll="0" defaultSubtotal="0">
      <items count="1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</items>
    </pivotField>
    <pivotField axis="axisRow" showAll="0" defaultSubtotal="0">
      <items count="134">
        <item x="132"/>
        <item x="12"/>
        <item x="11"/>
        <item x="13"/>
        <item x="123"/>
        <item x="56"/>
        <item x="58"/>
        <item x="59"/>
        <item x="57"/>
        <item x="33"/>
        <item x="106"/>
        <item x="104"/>
        <item x="105"/>
        <item x="102"/>
        <item x="103"/>
        <item x="29"/>
        <item x="41"/>
        <item x="73"/>
        <item x="8"/>
        <item x="74"/>
        <item x="128"/>
        <item x="129"/>
        <item x="9"/>
        <item x="10"/>
        <item x="0"/>
        <item x="82"/>
        <item x="95"/>
        <item x="97"/>
        <item x="127"/>
        <item x="130"/>
        <item x="51"/>
        <item x="109"/>
        <item x="118"/>
        <item x="119"/>
        <item x="112"/>
        <item x="111"/>
        <item x="17"/>
        <item x="90"/>
        <item x="36"/>
        <item x="39"/>
        <item x="89"/>
        <item x="6"/>
        <item x="46"/>
        <item x="121"/>
        <item x="2"/>
        <item x="7"/>
        <item x="16"/>
        <item x="93"/>
        <item x="14"/>
        <item x="76"/>
        <item x="77"/>
        <item x="79"/>
        <item x="75"/>
        <item x="113"/>
        <item x="133"/>
        <item x="126"/>
        <item x="30"/>
        <item x="116"/>
        <item x="20"/>
        <item x="32"/>
        <item x="22"/>
        <item x="21"/>
        <item x="38"/>
        <item x="18"/>
        <item x="19"/>
        <item x="44"/>
        <item x="37"/>
        <item x="107"/>
        <item x="108"/>
        <item x="131"/>
        <item x="15"/>
        <item x="60"/>
        <item x="122"/>
        <item x="115"/>
        <item x="96"/>
        <item x="34"/>
        <item x="110"/>
        <item x="27"/>
        <item x="40"/>
        <item x="101"/>
        <item x="120"/>
        <item x="86"/>
        <item x="45"/>
        <item x="43"/>
        <item x="5"/>
        <item x="24"/>
        <item x="23"/>
        <item x="28"/>
        <item x="35"/>
        <item x="26"/>
        <item x="47"/>
        <item x="48"/>
        <item x="49"/>
        <item x="50"/>
        <item x="92"/>
        <item x="78"/>
        <item x="4"/>
        <item x="72"/>
        <item x="71"/>
        <item x="94"/>
        <item x="85"/>
        <item x="54"/>
        <item x="65"/>
        <item x="64"/>
        <item x="69"/>
        <item x="63"/>
        <item x="83"/>
        <item x="62"/>
        <item x="81"/>
        <item x="84"/>
        <item x="80"/>
        <item x="70"/>
        <item x="53"/>
        <item x="66"/>
        <item x="68"/>
        <item x="91"/>
        <item x="61"/>
        <item x="55"/>
        <item x="67"/>
        <item x="117"/>
        <item x="125"/>
        <item x="100"/>
        <item x="1"/>
        <item x="3"/>
        <item x="52"/>
        <item x="124"/>
        <item x="99"/>
        <item x="98"/>
        <item x="25"/>
        <item x="114"/>
        <item x="42"/>
        <item x="88"/>
        <item x="87"/>
        <item x="31"/>
      </items>
    </pivotField>
    <pivotField showAll="0" defaultSubtotal="0"/>
    <pivotField showAll="0" defaultSubtotal="0"/>
    <pivotField showAll="0" defaultSubtotal="0"/>
    <pivotField numFmtId="4" showAll="0" defaultSubtotal="0"/>
    <pivotField showAll="0" defaultSubtotal="0"/>
    <pivotField showAll="0" defaultSubtotal="0"/>
    <pivotField showAll="0" defaultSubtotal="0"/>
    <pivotField showAll="0" defaultSubtotal="0"/>
    <pivotField numFmtId="4" showAll="0" defaultSubtotal="0"/>
    <pivotField showAll="0" defaultSubtotal="0"/>
    <pivotField showAll="0" defaultSubtotal="0"/>
    <pivotField showAll="0" defaultSubtotal="0"/>
    <pivotField numFmtId="4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numFmtId="4" showAll="0" defaultSubtotal="0"/>
  </pivotFields>
  <rowFields count="5">
    <field x="10"/>
    <field x="12"/>
    <field x="14"/>
    <field x="19"/>
    <field x="20"/>
  </rowFields>
  <rowItems count="780">
    <i>
      <x/>
    </i>
    <i r="1">
      <x v="1"/>
    </i>
    <i r="2">
      <x v="12"/>
    </i>
    <i r="3">
      <x v="98"/>
    </i>
    <i r="4">
      <x v="127"/>
    </i>
    <i>
      <x v="1"/>
    </i>
    <i r="1">
      <x v="1"/>
    </i>
    <i r="2">
      <x v="2"/>
    </i>
    <i r="3">
      <x v="98"/>
    </i>
    <i r="4">
      <x v="127"/>
    </i>
    <i>
      <x v="2"/>
    </i>
    <i r="1">
      <x v="1"/>
    </i>
    <i r="2">
      <x v="16"/>
    </i>
    <i r="3">
      <x v="34"/>
    </i>
    <i r="4">
      <x v="75"/>
    </i>
    <i r="3">
      <x v="102"/>
    </i>
    <i r="4">
      <x v="13"/>
    </i>
    <i r="2">
      <x v="20"/>
    </i>
    <i r="3">
      <x v="88"/>
    </i>
    <i r="4">
      <x v="131"/>
    </i>
    <i r="3">
      <x v="89"/>
    </i>
    <i r="4">
      <x v="40"/>
    </i>
    <i r="2">
      <x v="28"/>
    </i>
    <i r="3">
      <x v="103"/>
    </i>
    <i r="4">
      <x v="14"/>
    </i>
    <i r="2">
      <x v="46"/>
    </i>
    <i r="3">
      <x v="64"/>
    </i>
    <i r="4">
      <x v="103"/>
    </i>
    <i r="3">
      <x v="89"/>
    </i>
    <i r="4">
      <x v="40"/>
    </i>
    <i r="3">
      <x v="90"/>
    </i>
    <i r="4">
      <x v="37"/>
    </i>
    <i r="2">
      <x v="55"/>
    </i>
    <i r="3">
      <x v="102"/>
    </i>
    <i r="4">
      <x v="13"/>
    </i>
    <i r="2">
      <x v="63"/>
    </i>
    <i r="3">
      <x v="34"/>
    </i>
    <i r="4">
      <x v="75"/>
    </i>
    <i r="3">
      <x v="36"/>
    </i>
    <i r="4">
      <x v="38"/>
    </i>
    <i r="3">
      <x v="89"/>
    </i>
    <i r="4">
      <x v="40"/>
    </i>
    <i r="3">
      <x v="104"/>
    </i>
    <i r="4">
      <x v="11"/>
    </i>
    <i r="3">
      <x v="121"/>
    </i>
    <i r="4">
      <x v="43"/>
    </i>
    <i r="2">
      <x v="65"/>
    </i>
    <i r="3">
      <x v="102"/>
    </i>
    <i r="4">
      <x v="13"/>
    </i>
    <i r="2">
      <x v="66"/>
    </i>
    <i r="3">
      <x v="102"/>
    </i>
    <i r="4">
      <x v="13"/>
    </i>
    <i r="2">
      <x v="70"/>
    </i>
    <i r="3">
      <x v="102"/>
    </i>
    <i r="4">
      <x v="13"/>
    </i>
    <i r="1">
      <x v="2"/>
    </i>
    <i r="2">
      <x v="7"/>
    </i>
    <i r="3">
      <x v="89"/>
    </i>
    <i r="4">
      <x v="40"/>
    </i>
    <i r="2">
      <x v="64"/>
    </i>
    <i r="3">
      <x v="74"/>
    </i>
    <i r="4">
      <x v="19"/>
    </i>
    <i r="2">
      <x v="69"/>
    </i>
    <i r="3">
      <x v="21"/>
    </i>
    <i r="4">
      <x v="61"/>
    </i>
    <i r="3">
      <x v="89"/>
    </i>
    <i r="4">
      <x v="40"/>
    </i>
    <i r="3">
      <x v="121"/>
    </i>
    <i r="4">
      <x v="43"/>
    </i>
    <i>
      <x v="3"/>
    </i>
    <i r="1">
      <x/>
    </i>
    <i r="2">
      <x v="1"/>
    </i>
    <i r="3">
      <x v="24"/>
    </i>
    <i r="4">
      <x v="85"/>
    </i>
    <i r="3">
      <x v="37"/>
    </i>
    <i r="4">
      <x v="66"/>
    </i>
    <i r="3">
      <x v="38"/>
    </i>
    <i r="4">
      <x v="62"/>
    </i>
    <i r="3">
      <x v="43"/>
    </i>
    <i r="4">
      <x v="83"/>
    </i>
    <i r="3">
      <x v="46"/>
    </i>
    <i r="4">
      <x v="42"/>
    </i>
    <i r="3">
      <x v="89"/>
    </i>
    <i r="4">
      <x v="40"/>
    </i>
    <i r="3">
      <x v="112"/>
    </i>
    <i r="4">
      <x v="34"/>
    </i>
    <i r="3">
      <x v="122"/>
    </i>
    <i r="4">
      <x v="72"/>
    </i>
    <i r="2">
      <x v="43"/>
    </i>
    <i r="3">
      <x v="42"/>
    </i>
    <i r="4">
      <x v="130"/>
    </i>
    <i r="1">
      <x v="1"/>
    </i>
    <i r="2">
      <x v="59"/>
    </i>
    <i r="3">
      <x v="20"/>
    </i>
    <i r="4">
      <x v="58"/>
    </i>
    <i r="3">
      <x v="28"/>
    </i>
    <i r="4">
      <x v="87"/>
    </i>
    <i r="3">
      <x v="29"/>
    </i>
    <i r="4">
      <x v="15"/>
    </i>
    <i r="3">
      <x v="33"/>
    </i>
    <i r="4">
      <x v="9"/>
    </i>
    <i r="3">
      <x v="34"/>
    </i>
    <i r="4">
      <x v="75"/>
    </i>
    <i r="3">
      <x v="43"/>
    </i>
    <i r="4">
      <x v="83"/>
    </i>
    <i r="3">
      <x v="46"/>
    </i>
    <i r="4">
      <x v="42"/>
    </i>
    <i r="3">
      <x v="50"/>
    </i>
    <i r="4">
      <x v="93"/>
    </i>
    <i r="3">
      <x v="74"/>
    </i>
    <i r="4">
      <x v="19"/>
    </i>
    <i r="3">
      <x v="79"/>
    </i>
    <i r="4">
      <x v="51"/>
    </i>
    <i r="3">
      <x v="81"/>
    </i>
    <i r="4">
      <x v="108"/>
    </i>
    <i r="3">
      <x v="121"/>
    </i>
    <i r="4">
      <x v="43"/>
    </i>
    <i r="2">
      <x v="60"/>
    </i>
    <i r="3">
      <x v="20"/>
    </i>
    <i r="4">
      <x v="58"/>
    </i>
    <i r="3">
      <x v="24"/>
    </i>
    <i r="4">
      <x v="85"/>
    </i>
    <i r="3">
      <x v="36"/>
    </i>
    <i r="4">
      <x v="38"/>
    </i>
    <i r="3">
      <x v="43"/>
    </i>
    <i r="4">
      <x v="83"/>
    </i>
    <i r="3">
      <x v="46"/>
    </i>
    <i r="4">
      <x v="42"/>
    </i>
    <i r="3">
      <x v="79"/>
    </i>
    <i r="4">
      <x v="51"/>
    </i>
    <i r="3">
      <x v="116"/>
    </i>
    <i r="4">
      <x v="57"/>
    </i>
    <i r="1">
      <x v="3"/>
    </i>
    <i r="2">
      <x v="61"/>
    </i>
    <i r="3">
      <x v="20"/>
    </i>
    <i r="4">
      <x v="58"/>
    </i>
    <i r="3">
      <x v="43"/>
    </i>
    <i r="4">
      <x v="83"/>
    </i>
    <i r="3">
      <x v="46"/>
    </i>
    <i r="4">
      <x v="42"/>
    </i>
    <i r="3">
      <x v="80"/>
    </i>
    <i r="4">
      <x v="110"/>
    </i>
    <i r="2">
      <x v="67"/>
    </i>
    <i r="3">
      <x v="32"/>
    </i>
    <i r="4">
      <x v="59"/>
    </i>
    <i r="3">
      <x v="43"/>
    </i>
    <i r="4">
      <x v="83"/>
    </i>
    <i r="3">
      <x v="46"/>
    </i>
    <i r="4">
      <x v="42"/>
    </i>
    <i r="3">
      <x v="51"/>
    </i>
    <i r="4">
      <x v="30"/>
    </i>
    <i r="3">
      <x v="79"/>
    </i>
    <i r="4">
      <x v="51"/>
    </i>
    <i>
      <x v="4"/>
    </i>
    <i r="1">
      <x/>
    </i>
    <i r="2">
      <x v="42"/>
    </i>
    <i r="3">
      <x v="28"/>
    </i>
    <i r="4">
      <x v="87"/>
    </i>
    <i r="3">
      <x v="29"/>
    </i>
    <i r="4">
      <x v="15"/>
    </i>
    <i r="3">
      <x v="32"/>
    </i>
    <i r="4">
      <x v="59"/>
    </i>
    <i r="3">
      <x v="33"/>
    </i>
    <i r="4">
      <x v="9"/>
    </i>
    <i r="3">
      <x v="35"/>
    </i>
    <i r="4">
      <x v="88"/>
    </i>
    <i r="3">
      <x v="39"/>
    </i>
    <i r="4">
      <x v="39"/>
    </i>
    <i r="3">
      <x v="43"/>
    </i>
    <i r="4">
      <x v="83"/>
    </i>
    <i r="3">
      <x v="46"/>
    </i>
    <i r="4">
      <x v="42"/>
    </i>
    <i r="3">
      <x v="50"/>
    </i>
    <i r="4">
      <x v="93"/>
    </i>
    <i r="3">
      <x v="51"/>
    </i>
    <i r="4">
      <x v="30"/>
    </i>
    <i r="3">
      <x v="59"/>
    </i>
    <i r="4">
      <x v="7"/>
    </i>
    <i r="3">
      <x v="61"/>
    </i>
    <i r="4">
      <x v="116"/>
    </i>
    <i r="3">
      <x v="62"/>
    </i>
    <i r="4">
      <x v="107"/>
    </i>
    <i r="3">
      <x v="79"/>
    </i>
    <i r="4">
      <x v="51"/>
    </i>
    <i r="3">
      <x v="93"/>
    </i>
    <i r="4">
      <x v="47"/>
    </i>
    <i r="3">
      <x v="119"/>
    </i>
    <i r="4">
      <x v="33"/>
    </i>
    <i r="2">
      <x v="45"/>
    </i>
    <i r="3">
      <x v="123"/>
    </i>
    <i r="4">
      <x v="4"/>
    </i>
    <i r="2">
      <x v="49"/>
    </i>
    <i r="3">
      <x v="102"/>
    </i>
    <i r="4">
      <x v="13"/>
    </i>
    <i r="1">
      <x v="2"/>
    </i>
    <i r="2">
      <x v="41"/>
    </i>
    <i r="3">
      <x v="127"/>
    </i>
    <i r="4">
      <x v="28"/>
    </i>
    <i r="3">
      <x v="128"/>
    </i>
    <i r="4">
      <x v="20"/>
    </i>
    <i r="3">
      <x v="129"/>
    </i>
    <i r="4">
      <x v="21"/>
    </i>
    <i r="2">
      <x v="47"/>
    </i>
    <i r="3">
      <x v="127"/>
    </i>
    <i r="4">
      <x v="28"/>
    </i>
    <i r="3">
      <x v="129"/>
    </i>
    <i r="4">
      <x v="21"/>
    </i>
    <i r="2">
      <x v="50"/>
    </i>
    <i r="3">
      <x v="127"/>
    </i>
    <i r="4">
      <x v="28"/>
    </i>
    <i r="3">
      <x v="128"/>
    </i>
    <i r="4">
      <x v="20"/>
    </i>
    <i r="3">
      <x v="129"/>
    </i>
    <i r="4">
      <x v="21"/>
    </i>
    <i>
      <x v="5"/>
    </i>
    <i r="1">
      <x v="4"/>
    </i>
    <i r="2">
      <x v="21"/>
    </i>
    <i r="3">
      <x v="19"/>
    </i>
    <i r="4">
      <x v="64"/>
    </i>
    <i r="3">
      <x v="32"/>
    </i>
    <i r="4">
      <x v="59"/>
    </i>
    <i r="3">
      <x v="48"/>
    </i>
    <i r="4">
      <x v="91"/>
    </i>
    <i r="3">
      <x v="52"/>
    </i>
    <i r="4">
      <x v="124"/>
    </i>
    <i r="3">
      <x v="53"/>
    </i>
    <i r="4">
      <x v="112"/>
    </i>
    <i r="3">
      <x v="54"/>
    </i>
    <i r="4">
      <x v="101"/>
    </i>
    <i r="3">
      <x v="57"/>
    </i>
    <i r="4">
      <x v="8"/>
    </i>
    <i r="3">
      <x v="63"/>
    </i>
    <i r="4">
      <x v="105"/>
    </i>
    <i r="3">
      <x v="67"/>
    </i>
    <i r="4">
      <x v="118"/>
    </i>
    <i r="3">
      <x v="75"/>
    </i>
    <i r="4">
      <x v="52"/>
    </i>
    <i r="3">
      <x v="76"/>
    </i>
    <i r="4">
      <x v="49"/>
    </i>
    <i r="3">
      <x v="111"/>
    </i>
    <i r="4">
      <x v="35"/>
    </i>
    <i r="3">
      <x v="118"/>
    </i>
    <i r="4">
      <x v="32"/>
    </i>
    <i r="3">
      <x v="122"/>
    </i>
    <i r="4">
      <x v="72"/>
    </i>
    <i r="3">
      <x v="125"/>
    </i>
    <i r="4">
      <x v="120"/>
    </i>
    <i r="3">
      <x v="126"/>
    </i>
    <i r="4">
      <x v="55"/>
    </i>
    <i>
      <x v="6"/>
    </i>
    <i r="1">
      <x v="5"/>
    </i>
    <i r="2">
      <x v="3"/>
    </i>
    <i r="3">
      <x v="30"/>
    </i>
    <i r="4">
      <x v="56"/>
    </i>
    <i r="3">
      <x v="89"/>
    </i>
    <i r="4">
      <x v="40"/>
    </i>
    <i r="3">
      <x v="121"/>
    </i>
    <i r="4">
      <x v="43"/>
    </i>
    <i r="2">
      <x v="4"/>
    </i>
    <i r="3">
      <x v="100"/>
    </i>
    <i r="4">
      <x v="121"/>
    </i>
    <i r="2">
      <x v="5"/>
    </i>
    <i r="3">
      <x v="100"/>
    </i>
    <i r="4">
      <x v="121"/>
    </i>
    <i r="2">
      <x v="6"/>
    </i>
    <i r="3">
      <x v="100"/>
    </i>
    <i r="4">
      <x v="121"/>
    </i>
    <i r="2">
      <x v="8"/>
    </i>
    <i r="3">
      <x v="102"/>
    </i>
    <i r="4">
      <x v="13"/>
    </i>
    <i r="2">
      <x v="9"/>
    </i>
    <i r="3">
      <x v="102"/>
    </i>
    <i r="4">
      <x v="13"/>
    </i>
    <i r="2">
      <x v="14"/>
    </i>
    <i r="3">
      <x v="26"/>
    </i>
    <i r="4">
      <x v="89"/>
    </i>
    <i r="2">
      <x v="18"/>
    </i>
    <i r="3">
      <x v="101"/>
    </i>
    <i r="4">
      <x v="79"/>
    </i>
    <i r="2">
      <x v="29"/>
    </i>
    <i r="3">
      <x v="27"/>
    </i>
    <i r="4">
      <x v="77"/>
    </i>
    <i r="2">
      <x v="30"/>
    </i>
    <i r="3">
      <x v="24"/>
    </i>
    <i r="4">
      <x v="85"/>
    </i>
    <i r="3">
      <x v="89"/>
    </i>
    <i r="4">
      <x v="40"/>
    </i>
    <i r="2">
      <x v="31"/>
    </i>
    <i r="3">
      <x v="89"/>
    </i>
    <i r="4">
      <x v="40"/>
    </i>
    <i r="2">
      <x v="32"/>
    </i>
    <i r="3">
      <x v="98"/>
    </i>
    <i r="4">
      <x v="127"/>
    </i>
    <i r="2">
      <x v="33"/>
    </i>
    <i r="3">
      <x v="89"/>
    </i>
    <i r="4">
      <x v="40"/>
    </i>
    <i r="2">
      <x v="38"/>
    </i>
    <i r="3">
      <x v="121"/>
    </i>
    <i r="4">
      <x v="43"/>
    </i>
    <i r="2">
      <x v="39"/>
    </i>
    <i r="3">
      <x v="100"/>
    </i>
    <i r="4">
      <x v="121"/>
    </i>
    <i r="2">
      <x v="44"/>
    </i>
    <i r="3">
      <x v="43"/>
    </i>
    <i r="4">
      <x v="83"/>
    </i>
    <i r="3">
      <x v="46"/>
    </i>
    <i r="4">
      <x v="42"/>
    </i>
    <i r="3">
      <x v="72"/>
    </i>
    <i r="4">
      <x v="97"/>
    </i>
    <i r="2">
      <x v="52"/>
    </i>
    <i r="3">
      <x v="23"/>
    </i>
    <i r="4">
      <x v="86"/>
    </i>
    <i r="3">
      <x v="59"/>
    </i>
    <i r="4">
      <x v="7"/>
    </i>
    <i r="3">
      <x v="89"/>
    </i>
    <i r="4">
      <x v="40"/>
    </i>
    <i r="3">
      <x v="102"/>
    </i>
    <i r="4">
      <x v="13"/>
    </i>
    <i r="2">
      <x v="71"/>
    </i>
    <i r="3">
      <x v="102"/>
    </i>
    <i r="4">
      <x v="13"/>
    </i>
    <i r="2">
      <x v="72"/>
    </i>
    <i r="3">
      <x v="102"/>
    </i>
    <i r="4">
      <x v="13"/>
    </i>
    <i>
      <x v="7"/>
    </i>
    <i r="1">
      <x/>
    </i>
    <i r="2">
      <x v="35"/>
    </i>
    <i r="3">
      <x v="23"/>
    </i>
    <i r="4">
      <x v="86"/>
    </i>
    <i r="3">
      <x v="25"/>
    </i>
    <i r="4">
      <x v="128"/>
    </i>
    <i r="3">
      <x v="37"/>
    </i>
    <i r="4">
      <x v="66"/>
    </i>
    <i r="3">
      <x v="38"/>
    </i>
    <i r="4">
      <x v="62"/>
    </i>
    <i r="3">
      <x v="42"/>
    </i>
    <i r="4">
      <x v="130"/>
    </i>
    <i r="3">
      <x v="43"/>
    </i>
    <i r="4">
      <x v="83"/>
    </i>
    <i r="3">
      <x v="46"/>
    </i>
    <i r="4">
      <x v="42"/>
    </i>
    <i r="3">
      <x v="49"/>
    </i>
    <i r="4">
      <x v="92"/>
    </i>
    <i r="3">
      <x v="58"/>
    </i>
    <i r="4">
      <x v="6"/>
    </i>
    <i r="3">
      <x v="67"/>
    </i>
    <i r="4">
      <x v="118"/>
    </i>
    <i r="3">
      <x v="75"/>
    </i>
    <i r="4">
      <x v="52"/>
    </i>
    <i r="3">
      <x v="79"/>
    </i>
    <i r="4">
      <x v="51"/>
    </i>
    <i r="3">
      <x v="89"/>
    </i>
    <i r="4">
      <x v="40"/>
    </i>
    <i r="3">
      <x v="118"/>
    </i>
    <i r="4">
      <x v="32"/>
    </i>
    <i r="3">
      <x v="122"/>
    </i>
    <i r="4">
      <x v="72"/>
    </i>
    <i r="3">
      <x v="125"/>
    </i>
    <i r="4">
      <x v="120"/>
    </i>
    <i r="2">
      <x v="43"/>
    </i>
    <i r="3">
      <x v="42"/>
    </i>
    <i r="4">
      <x v="130"/>
    </i>
    <i r="1">
      <x v="1"/>
    </i>
    <i r="2">
      <x v="36"/>
    </i>
    <i r="3">
      <x v="20"/>
    </i>
    <i r="4">
      <x v="58"/>
    </i>
    <i r="3">
      <x v="36"/>
    </i>
    <i r="4">
      <x v="38"/>
    </i>
    <i r="3">
      <x v="37"/>
    </i>
    <i r="4">
      <x v="66"/>
    </i>
    <i r="3">
      <x v="38"/>
    </i>
    <i r="4">
      <x v="62"/>
    </i>
    <i r="3">
      <x v="42"/>
    </i>
    <i r="4">
      <x v="130"/>
    </i>
    <i r="3">
      <x v="43"/>
    </i>
    <i r="4">
      <x v="83"/>
    </i>
    <i r="3">
      <x v="67"/>
    </i>
    <i r="4">
      <x v="118"/>
    </i>
    <i r="3">
      <x v="77"/>
    </i>
    <i r="4">
      <x v="50"/>
    </i>
    <i r="3">
      <x v="80"/>
    </i>
    <i r="4">
      <x v="110"/>
    </i>
    <i r="3">
      <x v="112"/>
    </i>
    <i r="4">
      <x v="34"/>
    </i>
    <i r="3">
      <x v="113"/>
    </i>
    <i r="4">
      <x v="53"/>
    </i>
    <i r="3">
      <x v="119"/>
    </i>
    <i r="4">
      <x v="33"/>
    </i>
    <i r="1">
      <x v="2"/>
    </i>
    <i r="2">
      <x v="15"/>
    </i>
    <i r="3">
      <x v="42"/>
    </i>
    <i r="4">
      <x v="130"/>
    </i>
    <i r="3">
      <x v="45"/>
    </i>
    <i r="4">
      <x v="82"/>
    </i>
    <i r="3">
      <x v="64"/>
    </i>
    <i r="4">
      <x v="103"/>
    </i>
    <i r="2">
      <x v="22"/>
    </i>
    <i r="3">
      <x v="23"/>
    </i>
    <i r="4">
      <x v="86"/>
    </i>
    <i r="2">
      <x v="56"/>
    </i>
    <i r="3">
      <x v="22"/>
    </i>
    <i r="4">
      <x v="60"/>
    </i>
    <i r="3">
      <x v="23"/>
    </i>
    <i r="4">
      <x v="86"/>
    </i>
    <i r="3">
      <x v="44"/>
    </i>
    <i r="4">
      <x v="65"/>
    </i>
    <i r="3">
      <x v="53"/>
    </i>
    <i r="4">
      <x v="112"/>
    </i>
    <i r="3">
      <x v="65"/>
    </i>
    <i r="4">
      <x v="102"/>
    </i>
    <i r="3">
      <x v="67"/>
    </i>
    <i r="4">
      <x v="118"/>
    </i>
    <i r="3">
      <x v="94"/>
    </i>
    <i r="4">
      <x v="99"/>
    </i>
    <i r="3">
      <x v="97"/>
    </i>
    <i r="4">
      <x v="27"/>
    </i>
    <i r="3">
      <x v="115"/>
    </i>
    <i r="4">
      <x v="73"/>
    </i>
    <i>
      <x v="8"/>
    </i>
    <i r="1">
      <x v="2"/>
    </i>
    <i r="2">
      <x v="51"/>
    </i>
    <i r="3">
      <x v="98"/>
    </i>
    <i r="4">
      <x v="127"/>
    </i>
    <i>
      <x v="9"/>
    </i>
    <i r="1">
      <x v="2"/>
    </i>
    <i r="2">
      <x v="11"/>
    </i>
    <i r="3">
      <x v="98"/>
    </i>
    <i r="4">
      <x v="127"/>
    </i>
    <i>
      <x v="10"/>
    </i>
    <i r="1">
      <x/>
    </i>
    <i r="2">
      <x v="37"/>
    </i>
    <i r="3">
      <x v="40"/>
    </i>
    <i r="4">
      <x v="78"/>
    </i>
    <i r="3">
      <x v="42"/>
    </i>
    <i r="4">
      <x v="130"/>
    </i>
    <i r="3">
      <x v="46"/>
    </i>
    <i r="4">
      <x v="42"/>
    </i>
    <i r="3">
      <x v="65"/>
    </i>
    <i r="4">
      <x v="102"/>
    </i>
    <i r="3">
      <x v="121"/>
    </i>
    <i r="4">
      <x v="43"/>
    </i>
    <i r="1">
      <x v="4"/>
    </i>
    <i r="2">
      <x v="10"/>
    </i>
    <i r="3">
      <x v="23"/>
    </i>
    <i r="4">
      <x v="86"/>
    </i>
    <i r="3">
      <x v="32"/>
    </i>
    <i r="4">
      <x v="59"/>
    </i>
    <i r="3">
      <x v="60"/>
    </i>
    <i r="4">
      <x v="71"/>
    </i>
    <i r="2">
      <x v="17"/>
    </i>
    <i r="3">
      <x v="82"/>
    </i>
    <i r="4">
      <x v="25"/>
    </i>
    <i r="3">
      <x v="83"/>
    </i>
    <i r="4">
      <x v="106"/>
    </i>
    <i r="3">
      <x v="84"/>
    </i>
    <i r="4">
      <x v="109"/>
    </i>
    <i r="3">
      <x v="85"/>
    </i>
    <i r="4">
      <x v="100"/>
    </i>
    <i r="2">
      <x v="48"/>
    </i>
    <i r="3">
      <x v="67"/>
    </i>
    <i r="4">
      <x v="118"/>
    </i>
    <i r="2">
      <x v="57"/>
    </i>
    <i r="3">
      <x v="80"/>
    </i>
    <i r="4">
      <x v="110"/>
    </i>
    <i r="3">
      <x v="89"/>
    </i>
    <i r="4">
      <x v="40"/>
    </i>
    <i r="3">
      <x v="108"/>
    </i>
    <i r="4">
      <x v="68"/>
    </i>
    <i r="2">
      <x v="58"/>
    </i>
    <i r="3">
      <x v="42"/>
    </i>
    <i r="4">
      <x v="130"/>
    </i>
    <i r="3">
      <x v="65"/>
    </i>
    <i r="4">
      <x v="102"/>
    </i>
    <i r="3">
      <x v="86"/>
    </i>
    <i r="4">
      <x v="81"/>
    </i>
    <i r="3">
      <x v="87"/>
    </i>
    <i r="4">
      <x v="132"/>
    </i>
    <i r="3">
      <x v="105"/>
    </i>
    <i r="4">
      <x v="12"/>
    </i>
    <i>
      <x v="11"/>
    </i>
    <i r="1">
      <x/>
    </i>
    <i r="2">
      <x v="27"/>
    </i>
    <i r="3">
      <x v="41"/>
    </i>
    <i r="4">
      <x v="16"/>
    </i>
    <i r="1">
      <x v="2"/>
    </i>
    <i r="2">
      <x v="26"/>
    </i>
    <i r="3">
      <x v="1"/>
    </i>
    <i r="4">
      <x v="122"/>
    </i>
    <i r="3">
      <x v="5"/>
    </i>
    <i r="4">
      <x v="84"/>
    </i>
    <i r="3">
      <x v="6"/>
    </i>
    <i r="4">
      <x v="41"/>
    </i>
    <i r="3">
      <x v="9"/>
    </i>
    <i r="4">
      <x v="22"/>
    </i>
    <i r="3">
      <x v="10"/>
    </i>
    <i r="4">
      <x v="23"/>
    </i>
    <i r="3">
      <x v="11"/>
    </i>
    <i r="4">
      <x v="2"/>
    </i>
    <i r="3">
      <x v="12"/>
    </i>
    <i r="4">
      <x v="1"/>
    </i>
    <i r="3">
      <x v="13"/>
    </i>
    <i r="4">
      <x v="3"/>
    </i>
    <i r="3">
      <x v="15"/>
    </i>
    <i r="4">
      <x v="70"/>
    </i>
    <i r="3">
      <x v="17"/>
    </i>
    <i r="4">
      <x v="36"/>
    </i>
    <i r="3">
      <x v="41"/>
    </i>
    <i r="4">
      <x v="16"/>
    </i>
    <i r="3">
      <x v="58"/>
    </i>
    <i r="4">
      <x v="6"/>
    </i>
    <i r="1">
      <x v="4"/>
    </i>
    <i r="2">
      <x v="13"/>
    </i>
    <i r="3">
      <x v="18"/>
    </i>
    <i r="4">
      <x v="63"/>
    </i>
    <i r="3">
      <x v="20"/>
    </i>
    <i r="4">
      <x v="58"/>
    </i>
    <i r="3">
      <x v="23"/>
    </i>
    <i r="4">
      <x v="86"/>
    </i>
    <i r="3">
      <x v="28"/>
    </i>
    <i r="4">
      <x v="87"/>
    </i>
    <i r="3">
      <x v="29"/>
    </i>
    <i r="4">
      <x v="15"/>
    </i>
    <i r="3">
      <x v="31"/>
    </i>
    <i r="4">
      <x v="133"/>
    </i>
    <i r="3">
      <x v="32"/>
    </i>
    <i r="4">
      <x v="59"/>
    </i>
    <i r="3">
      <x v="33"/>
    </i>
    <i r="4">
      <x v="9"/>
    </i>
    <i r="3">
      <x v="34"/>
    </i>
    <i r="4">
      <x v="75"/>
    </i>
    <i r="3">
      <x v="41"/>
    </i>
    <i r="4">
      <x v="16"/>
    </i>
    <i r="3">
      <x v="46"/>
    </i>
    <i r="4">
      <x v="42"/>
    </i>
    <i r="3">
      <x v="47"/>
    </i>
    <i r="4">
      <x v="90"/>
    </i>
    <i r="3">
      <x v="49"/>
    </i>
    <i r="4">
      <x v="92"/>
    </i>
    <i r="3">
      <x v="50"/>
    </i>
    <i r="4">
      <x v="93"/>
    </i>
    <i r="3">
      <x v="51"/>
    </i>
    <i r="4">
      <x v="30"/>
    </i>
    <i r="3">
      <x v="52"/>
    </i>
    <i r="4">
      <x v="124"/>
    </i>
    <i r="3">
      <x v="53"/>
    </i>
    <i r="4">
      <x v="112"/>
    </i>
    <i r="3">
      <x v="56"/>
    </i>
    <i r="4">
      <x v="5"/>
    </i>
    <i r="3">
      <x v="58"/>
    </i>
    <i r="4">
      <x v="6"/>
    </i>
    <i r="3">
      <x v="59"/>
    </i>
    <i r="4">
      <x v="7"/>
    </i>
    <i r="3">
      <x v="60"/>
    </i>
    <i r="4">
      <x v="71"/>
    </i>
    <i r="3">
      <x v="61"/>
    </i>
    <i r="4">
      <x v="116"/>
    </i>
    <i r="3">
      <x v="63"/>
    </i>
    <i r="4">
      <x v="105"/>
    </i>
    <i r="3">
      <x v="64"/>
    </i>
    <i r="4">
      <x v="103"/>
    </i>
    <i r="3">
      <x v="66"/>
    </i>
    <i r="4">
      <x v="113"/>
    </i>
    <i r="3">
      <x v="71"/>
    </i>
    <i r="4">
      <x v="98"/>
    </i>
    <i r="3">
      <x v="72"/>
    </i>
    <i r="4">
      <x v="97"/>
    </i>
    <i r="3">
      <x v="73"/>
    </i>
    <i r="4">
      <x v="17"/>
    </i>
    <i r="3">
      <x v="74"/>
    </i>
    <i r="4">
      <x v="19"/>
    </i>
    <i r="3">
      <x v="75"/>
    </i>
    <i r="4">
      <x v="52"/>
    </i>
    <i r="3">
      <x v="78"/>
    </i>
    <i r="4">
      <x v="95"/>
    </i>
    <i r="3">
      <x v="79"/>
    </i>
    <i r="4">
      <x v="51"/>
    </i>
    <i r="3">
      <x v="89"/>
    </i>
    <i r="4">
      <x v="40"/>
    </i>
    <i r="3">
      <x v="93"/>
    </i>
    <i r="4">
      <x v="47"/>
    </i>
    <i r="3">
      <x v="97"/>
    </i>
    <i r="4">
      <x v="27"/>
    </i>
    <i r="3">
      <x v="107"/>
    </i>
    <i r="4">
      <x v="67"/>
    </i>
    <i r="3">
      <x v="108"/>
    </i>
    <i r="4">
      <x v="68"/>
    </i>
    <i r="3">
      <x v="110"/>
    </i>
    <i r="4">
      <x v="76"/>
    </i>
    <i r="3">
      <x v="114"/>
    </i>
    <i r="4">
      <x v="129"/>
    </i>
    <i r="3">
      <x v="117"/>
    </i>
    <i r="4">
      <x v="119"/>
    </i>
    <i r="3">
      <x v="120"/>
    </i>
    <i r="4">
      <x v="80"/>
    </i>
    <i r="2">
      <x v="62"/>
    </i>
    <i r="3">
      <x/>
    </i>
    <i r="4">
      <x v="24"/>
    </i>
    <i r="3">
      <x v="1"/>
    </i>
    <i r="4">
      <x v="122"/>
    </i>
    <i r="3">
      <x v="2"/>
    </i>
    <i r="4">
      <x v="44"/>
    </i>
    <i r="3">
      <x v="3"/>
    </i>
    <i r="4">
      <x v="123"/>
    </i>
    <i r="3">
      <x v="4"/>
    </i>
    <i r="4">
      <x v="96"/>
    </i>
    <i r="3">
      <x v="5"/>
    </i>
    <i r="4">
      <x v="84"/>
    </i>
    <i r="3">
      <x v="6"/>
    </i>
    <i r="4">
      <x v="41"/>
    </i>
    <i r="3">
      <x v="7"/>
    </i>
    <i r="4">
      <x v="45"/>
    </i>
    <i r="3">
      <x v="8"/>
    </i>
    <i r="4">
      <x v="18"/>
    </i>
    <i r="3">
      <x v="9"/>
    </i>
    <i r="4">
      <x v="22"/>
    </i>
    <i r="3">
      <x v="10"/>
    </i>
    <i r="4">
      <x v="23"/>
    </i>
    <i r="3">
      <x v="11"/>
    </i>
    <i r="4">
      <x v="2"/>
    </i>
    <i r="3">
      <x v="12"/>
    </i>
    <i r="4">
      <x v="1"/>
    </i>
    <i r="3">
      <x v="13"/>
    </i>
    <i r="4">
      <x v="3"/>
    </i>
    <i r="3">
      <x v="14"/>
    </i>
    <i r="4">
      <x v="48"/>
    </i>
    <i r="3">
      <x v="15"/>
    </i>
    <i r="4">
      <x v="70"/>
    </i>
    <i r="3">
      <x v="16"/>
    </i>
    <i r="4">
      <x v="46"/>
    </i>
    <i r="3">
      <x v="67"/>
    </i>
    <i r="4">
      <x v="118"/>
    </i>
    <i r="3">
      <x v="91"/>
    </i>
    <i r="4">
      <x v="115"/>
    </i>
    <i r="3">
      <x v="94"/>
    </i>
    <i r="4">
      <x v="99"/>
    </i>
    <i>
      <x v="12"/>
    </i>
    <i r="1">
      <x v="4"/>
    </i>
    <i r="2">
      <x/>
    </i>
    <i r="3">
      <x v="61"/>
    </i>
    <i r="4">
      <x v="116"/>
    </i>
    <i r="3">
      <x v="64"/>
    </i>
    <i r="4">
      <x v="103"/>
    </i>
    <i>
      <x v="13"/>
    </i>
    <i r="1">
      <x/>
    </i>
    <i r="2">
      <x v="23"/>
    </i>
    <i r="3">
      <x v="102"/>
    </i>
    <i r="4">
      <x v="13"/>
    </i>
    <i r="3">
      <x v="105"/>
    </i>
    <i r="4">
      <x v="12"/>
    </i>
    <i>
      <x v="14"/>
    </i>
    <i r="1">
      <x/>
    </i>
    <i r="2">
      <x v="34"/>
    </i>
    <i r="3">
      <x v="106"/>
    </i>
    <i r="4">
      <x v="10"/>
    </i>
    <i r="1">
      <x v="4"/>
    </i>
    <i r="2">
      <x v="24"/>
    </i>
    <i r="3">
      <x v="18"/>
    </i>
    <i r="4">
      <x v="63"/>
    </i>
    <i r="3">
      <x v="23"/>
    </i>
    <i r="4">
      <x v="86"/>
    </i>
    <i r="3">
      <x v="61"/>
    </i>
    <i r="4">
      <x v="116"/>
    </i>
    <i r="3">
      <x v="68"/>
    </i>
    <i r="4">
      <x v="114"/>
    </i>
    <i r="3">
      <x v="124"/>
    </i>
    <i r="4">
      <x v="125"/>
    </i>
    <i>
      <x v="15"/>
    </i>
    <i r="1">
      <x/>
    </i>
    <i r="2">
      <x v="19"/>
    </i>
    <i r="3">
      <x v="18"/>
    </i>
    <i r="4">
      <x v="63"/>
    </i>
    <i r="3">
      <x v="23"/>
    </i>
    <i r="4">
      <x v="86"/>
    </i>
    <i r="3">
      <x v="61"/>
    </i>
    <i r="4">
      <x v="116"/>
    </i>
    <i r="3">
      <x v="68"/>
    </i>
    <i r="4">
      <x v="114"/>
    </i>
    <i r="3">
      <x v="71"/>
    </i>
    <i r="4">
      <x v="98"/>
    </i>
    <i>
      <x v="16"/>
    </i>
    <i r="1">
      <x v="2"/>
    </i>
    <i r="2">
      <x v="68"/>
    </i>
    <i r="3">
      <x v="98"/>
    </i>
    <i r="4">
      <x v="127"/>
    </i>
    <i>
      <x v="17"/>
    </i>
    <i r="1">
      <x v="4"/>
    </i>
    <i r="2">
      <x v="25"/>
    </i>
    <i r="3">
      <x v="18"/>
    </i>
    <i r="4">
      <x v="63"/>
    </i>
    <i r="3">
      <x v="19"/>
    </i>
    <i r="4">
      <x v="64"/>
    </i>
    <i r="3">
      <x v="20"/>
    </i>
    <i r="4">
      <x v="58"/>
    </i>
    <i r="3">
      <x v="22"/>
    </i>
    <i r="4">
      <x v="60"/>
    </i>
    <i r="3">
      <x v="23"/>
    </i>
    <i r="4">
      <x v="86"/>
    </i>
    <i r="3">
      <x v="30"/>
    </i>
    <i r="4">
      <x v="56"/>
    </i>
    <i r="3">
      <x v="32"/>
    </i>
    <i r="4">
      <x v="59"/>
    </i>
    <i r="3">
      <x v="33"/>
    </i>
    <i r="4">
      <x v="9"/>
    </i>
    <i r="3">
      <x v="43"/>
    </i>
    <i r="4">
      <x v="83"/>
    </i>
    <i r="3">
      <x v="46"/>
    </i>
    <i r="4">
      <x v="42"/>
    </i>
    <i r="3">
      <x v="47"/>
    </i>
    <i r="4">
      <x v="90"/>
    </i>
    <i r="3">
      <x v="48"/>
    </i>
    <i r="4">
      <x v="91"/>
    </i>
    <i r="3">
      <x v="49"/>
    </i>
    <i r="4">
      <x v="92"/>
    </i>
    <i r="3">
      <x v="55"/>
    </i>
    <i r="4">
      <x v="117"/>
    </i>
    <i r="3">
      <x v="61"/>
    </i>
    <i r="4">
      <x v="116"/>
    </i>
    <i r="3">
      <x v="63"/>
    </i>
    <i r="4">
      <x v="105"/>
    </i>
    <i r="3">
      <x v="65"/>
    </i>
    <i r="4">
      <x v="102"/>
    </i>
    <i r="3">
      <x v="68"/>
    </i>
    <i r="4">
      <x v="114"/>
    </i>
    <i r="3">
      <x v="69"/>
    </i>
    <i r="4">
      <x v="104"/>
    </i>
    <i r="3">
      <x v="70"/>
    </i>
    <i r="4">
      <x v="111"/>
    </i>
    <i r="3">
      <x v="74"/>
    </i>
    <i r="4">
      <x v="19"/>
    </i>
    <i r="3">
      <x v="79"/>
    </i>
    <i r="4">
      <x v="51"/>
    </i>
    <i r="3">
      <x v="86"/>
    </i>
    <i r="4">
      <x v="81"/>
    </i>
    <i r="3">
      <x v="87"/>
    </i>
    <i r="4">
      <x v="132"/>
    </i>
    <i r="3">
      <x v="94"/>
    </i>
    <i r="4">
      <x v="99"/>
    </i>
    <i r="3">
      <x v="96"/>
    </i>
    <i r="4">
      <x v="74"/>
    </i>
    <i r="3">
      <x v="109"/>
    </i>
    <i r="4">
      <x v="31"/>
    </i>
    <i r="3">
      <x v="110"/>
    </i>
    <i r="4">
      <x v="76"/>
    </i>
    <i r="3">
      <x v="124"/>
    </i>
    <i r="4">
      <x v="125"/>
    </i>
    <i r="3">
      <x v="125"/>
    </i>
    <i r="4">
      <x v="120"/>
    </i>
    <i r="3">
      <x v="126"/>
    </i>
    <i r="4">
      <x v="55"/>
    </i>
    <i r="3">
      <x v="130"/>
    </i>
    <i r="4">
      <x v="29"/>
    </i>
    <i r="3">
      <x v="131"/>
    </i>
    <i r="4">
      <x v="69"/>
    </i>
    <i r="2">
      <x v="40"/>
    </i>
    <i r="3">
      <x v="67"/>
    </i>
    <i r="4">
      <x v="118"/>
    </i>
    <i r="2">
      <x v="53"/>
    </i>
    <i r="3">
      <x v="92"/>
    </i>
    <i r="4">
      <x v="94"/>
    </i>
    <i r="3">
      <x v="98"/>
    </i>
    <i r="4">
      <x v="127"/>
    </i>
    <i r="3">
      <x v="99"/>
    </i>
    <i r="4">
      <x v="126"/>
    </i>
    <i r="3">
      <x v="132"/>
    </i>
    <i r="4">
      <x/>
    </i>
    <i r="3">
      <x v="133"/>
    </i>
    <i r="4">
      <x v="54"/>
    </i>
    <i r="2">
      <x v="54"/>
    </i>
    <i r="3">
      <x v="22"/>
    </i>
    <i r="4">
      <x v="60"/>
    </i>
    <i r="3">
      <x v="94"/>
    </i>
    <i r="4">
      <x v="99"/>
    </i>
    <i r="3">
      <x v="95"/>
    </i>
    <i r="4">
      <x v="26"/>
    </i>
    <i>
      <x v="18"/>
    </i>
    <i r="1">
      <x v="1"/>
    </i>
    <i r="2">
      <x v="73"/>
    </i>
    <i r="3">
      <x v="98"/>
    </i>
    <i r="4">
      <x v="127"/>
    </i>
    <i t="grand">
      <x/>
    </i>
  </rowItems>
  <colItems count="1">
    <i/>
  </colItems>
  <dataFields count="1">
    <dataField name=" 2da Modificación" fld="40" baseField="1" baseItem="6" numFmtId="4"/>
  </dataFields>
  <formats count="1231">
    <format dxfId="1230">
      <pivotArea collapsedLevelsAreSubtotals="1" fieldPosition="0">
        <references count="1">
          <reference field="10" count="1">
            <x v="0"/>
          </reference>
        </references>
      </pivotArea>
    </format>
    <format dxfId="1229">
      <pivotArea collapsedLevelsAreSubtotals="1" fieldPosition="0">
        <references count="2">
          <reference field="10" count="1" selected="0">
            <x v="0"/>
          </reference>
          <reference field="12" count="1">
            <x v="1"/>
          </reference>
        </references>
      </pivotArea>
    </format>
    <format dxfId="1228">
      <pivotArea collapsedLevelsAreSubtotals="1" fieldPosition="0">
        <references count="3">
          <reference field="10" count="1" selected="0">
            <x v="0"/>
          </reference>
          <reference field="12" count="1" selected="0">
            <x v="1"/>
          </reference>
          <reference field="14" count="1">
            <x v="12"/>
          </reference>
        </references>
      </pivotArea>
    </format>
    <format dxfId="1227">
      <pivotArea collapsedLevelsAreSubtotals="1" fieldPosition="0">
        <references count="4">
          <reference field="10" count="1" selected="0">
            <x v="0"/>
          </reference>
          <reference field="12" count="1" selected="0">
            <x v="1"/>
          </reference>
          <reference field="14" count="1" selected="0">
            <x v="12"/>
          </reference>
          <reference field="19" count="1">
            <x v="98"/>
          </reference>
        </references>
      </pivotArea>
    </format>
    <format dxfId="1226">
      <pivotArea collapsedLevelsAreSubtotals="1" fieldPosition="0">
        <references count="5">
          <reference field="10" count="1" selected="0">
            <x v="0"/>
          </reference>
          <reference field="12" count="1" selected="0">
            <x v="1"/>
          </reference>
          <reference field="14" count="1" selected="0">
            <x v="12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1225">
      <pivotArea collapsedLevelsAreSubtotals="1" fieldPosition="0">
        <references count="1">
          <reference field="10" count="1">
            <x v="1"/>
          </reference>
        </references>
      </pivotArea>
    </format>
    <format dxfId="1224">
      <pivotArea collapsedLevelsAreSubtotals="1" fieldPosition="0">
        <references count="2">
          <reference field="10" count="1" selected="0">
            <x v="1"/>
          </reference>
          <reference field="12" count="1">
            <x v="1"/>
          </reference>
        </references>
      </pivotArea>
    </format>
    <format dxfId="1223">
      <pivotArea collapsedLevelsAreSubtotals="1" fieldPosition="0">
        <references count="3">
          <reference field="10" count="1" selected="0">
            <x v="1"/>
          </reference>
          <reference field="12" count="1" selected="0">
            <x v="1"/>
          </reference>
          <reference field="14" count="1">
            <x v="2"/>
          </reference>
        </references>
      </pivotArea>
    </format>
    <format dxfId="1222">
      <pivotArea collapsedLevelsAreSubtotals="1" fieldPosition="0">
        <references count="4">
          <reference field="10" count="1" selected="0">
            <x v="1"/>
          </reference>
          <reference field="12" count="1" selected="0">
            <x v="1"/>
          </reference>
          <reference field="14" count="1" selected="0">
            <x v="2"/>
          </reference>
          <reference field="19" count="1">
            <x v="98"/>
          </reference>
        </references>
      </pivotArea>
    </format>
    <format dxfId="1221">
      <pivotArea collapsedLevelsAreSubtotals="1" fieldPosition="0">
        <references count="5">
          <reference field="10" count="1" selected="0">
            <x v="1"/>
          </reference>
          <reference field="12" count="1" selected="0">
            <x v="1"/>
          </reference>
          <reference field="14" count="1" selected="0">
            <x v="2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1220">
      <pivotArea collapsedLevelsAreSubtotals="1" fieldPosition="0">
        <references count="1">
          <reference field="10" count="1">
            <x v="2"/>
          </reference>
        </references>
      </pivotArea>
    </format>
    <format dxfId="1219">
      <pivotArea collapsedLevelsAreSubtotals="1" fieldPosition="0">
        <references count="2">
          <reference field="10" count="1" selected="0">
            <x v="2"/>
          </reference>
          <reference field="12" count="1">
            <x v="1"/>
          </reference>
        </references>
      </pivotArea>
    </format>
    <format dxfId="1218">
      <pivotArea collapsedLevelsAreSubtotals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1">
            <x v="16"/>
          </reference>
        </references>
      </pivotArea>
    </format>
    <format dxfId="1217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16"/>
          </reference>
          <reference field="19" count="1">
            <x v="34"/>
          </reference>
        </references>
      </pivotArea>
    </format>
    <format dxfId="1216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16"/>
          </reference>
          <reference field="19" count="1" selected="0">
            <x v="34"/>
          </reference>
          <reference field="20" count="1">
            <x v="75"/>
          </reference>
        </references>
      </pivotArea>
    </format>
    <format dxfId="1215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16"/>
          </reference>
          <reference field="19" count="1">
            <x v="102"/>
          </reference>
        </references>
      </pivotArea>
    </format>
    <format dxfId="1214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16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1213">
      <pivotArea collapsedLevelsAreSubtotals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1">
            <x v="20"/>
          </reference>
        </references>
      </pivotArea>
    </format>
    <format dxfId="1212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0"/>
          </reference>
          <reference field="19" count="1">
            <x v="88"/>
          </reference>
        </references>
      </pivotArea>
    </format>
    <format dxfId="1211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0"/>
          </reference>
          <reference field="19" count="1" selected="0">
            <x v="88"/>
          </reference>
          <reference field="20" count="1">
            <x v="131"/>
          </reference>
        </references>
      </pivotArea>
    </format>
    <format dxfId="1210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0"/>
          </reference>
          <reference field="19" count="1">
            <x v="89"/>
          </reference>
        </references>
      </pivotArea>
    </format>
    <format dxfId="1209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0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1208">
      <pivotArea collapsedLevelsAreSubtotals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1">
            <x v="28"/>
          </reference>
        </references>
      </pivotArea>
    </format>
    <format dxfId="1207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8"/>
          </reference>
          <reference field="19" count="1">
            <x v="103"/>
          </reference>
        </references>
      </pivotArea>
    </format>
    <format dxfId="1206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8"/>
          </reference>
          <reference field="19" count="1" selected="0">
            <x v="103"/>
          </reference>
          <reference field="20" count="1">
            <x v="14"/>
          </reference>
        </references>
      </pivotArea>
    </format>
    <format dxfId="1205">
      <pivotArea collapsedLevelsAreSubtotals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1">
            <x v="46"/>
          </reference>
        </references>
      </pivotArea>
    </format>
    <format dxfId="1204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1">
            <x v="64"/>
          </reference>
        </references>
      </pivotArea>
    </format>
    <format dxfId="1203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1" selected="0">
            <x v="64"/>
          </reference>
          <reference field="20" count="1">
            <x v="103"/>
          </reference>
        </references>
      </pivotArea>
    </format>
    <format dxfId="1202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1">
            <x v="89"/>
          </reference>
        </references>
      </pivotArea>
    </format>
    <format dxfId="1201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1200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1">
            <x v="90"/>
          </reference>
        </references>
      </pivotArea>
    </format>
    <format dxfId="1199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1" selected="0">
            <x v="90"/>
          </reference>
          <reference field="20" count="1">
            <x v="37"/>
          </reference>
        </references>
      </pivotArea>
    </format>
    <format dxfId="1198">
      <pivotArea collapsedLevelsAreSubtotals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1">
            <x v="55"/>
          </reference>
        </references>
      </pivotArea>
    </format>
    <format dxfId="1197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55"/>
          </reference>
          <reference field="19" count="1">
            <x v="102"/>
          </reference>
        </references>
      </pivotArea>
    </format>
    <format dxfId="1196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55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1195">
      <pivotArea collapsedLevelsAreSubtotals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1">
            <x v="63"/>
          </reference>
        </references>
      </pivotArea>
    </format>
    <format dxfId="1194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>
            <x v="34"/>
          </reference>
        </references>
      </pivotArea>
    </format>
    <format dxfId="1193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34"/>
          </reference>
          <reference field="20" count="1">
            <x v="75"/>
          </reference>
        </references>
      </pivotArea>
    </format>
    <format dxfId="1192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>
            <x v="36"/>
          </reference>
        </references>
      </pivotArea>
    </format>
    <format dxfId="1191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36"/>
          </reference>
          <reference field="20" count="1">
            <x v="38"/>
          </reference>
        </references>
      </pivotArea>
    </format>
    <format dxfId="1190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>
            <x v="89"/>
          </reference>
        </references>
      </pivotArea>
    </format>
    <format dxfId="1189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1188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>
            <x v="104"/>
          </reference>
        </references>
      </pivotArea>
    </format>
    <format dxfId="1187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104"/>
          </reference>
          <reference field="20" count="1">
            <x v="11"/>
          </reference>
        </references>
      </pivotArea>
    </format>
    <format dxfId="1186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>
            <x v="121"/>
          </reference>
        </references>
      </pivotArea>
    </format>
    <format dxfId="1185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1184">
      <pivotArea collapsedLevelsAreSubtotals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1">
            <x v="65"/>
          </reference>
        </references>
      </pivotArea>
    </format>
    <format dxfId="1183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5"/>
          </reference>
          <reference field="19" count="1">
            <x v="102"/>
          </reference>
        </references>
      </pivotArea>
    </format>
    <format dxfId="1182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5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1181">
      <pivotArea collapsedLevelsAreSubtotals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1">
            <x v="66"/>
          </reference>
        </references>
      </pivotArea>
    </format>
    <format dxfId="1180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6"/>
          </reference>
          <reference field="19" count="1">
            <x v="102"/>
          </reference>
        </references>
      </pivotArea>
    </format>
    <format dxfId="1179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6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1178">
      <pivotArea collapsedLevelsAreSubtotals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1">
            <x v="70"/>
          </reference>
        </references>
      </pivotArea>
    </format>
    <format dxfId="1177">
      <pivotArea collapsedLevelsAreSubtotals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70"/>
          </reference>
          <reference field="19" count="1">
            <x v="102"/>
          </reference>
        </references>
      </pivotArea>
    </format>
    <format dxfId="1176">
      <pivotArea collapsedLevelsAreSubtotals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70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1175">
      <pivotArea collapsedLevelsAreSubtotals="1" fieldPosition="0">
        <references count="2">
          <reference field="10" count="1" selected="0">
            <x v="2"/>
          </reference>
          <reference field="12" count="1">
            <x v="2"/>
          </reference>
        </references>
      </pivotArea>
    </format>
    <format dxfId="1174">
      <pivotArea collapsedLevelsAreSubtotals="1" fieldPosition="0">
        <references count="3">
          <reference field="10" count="1" selected="0">
            <x v="2"/>
          </reference>
          <reference field="12" count="1" selected="0">
            <x v="2"/>
          </reference>
          <reference field="14" count="1">
            <x v="7"/>
          </reference>
        </references>
      </pivotArea>
    </format>
    <format dxfId="1173">
      <pivotArea collapsedLevelsAreSubtotals="1" fieldPosition="0">
        <references count="4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7"/>
          </reference>
          <reference field="19" count="1">
            <x v="89"/>
          </reference>
        </references>
      </pivotArea>
    </format>
    <format dxfId="1172">
      <pivotArea collapsedLevelsAreSubtotals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7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1171">
      <pivotArea collapsedLevelsAreSubtotals="1" fieldPosition="0">
        <references count="3">
          <reference field="10" count="1" selected="0">
            <x v="2"/>
          </reference>
          <reference field="12" count="1" selected="0">
            <x v="2"/>
          </reference>
          <reference field="14" count="1">
            <x v="64"/>
          </reference>
        </references>
      </pivotArea>
    </format>
    <format dxfId="1170">
      <pivotArea collapsedLevelsAreSubtotals="1" fieldPosition="0">
        <references count="4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4"/>
          </reference>
          <reference field="19" count="1">
            <x v="74"/>
          </reference>
        </references>
      </pivotArea>
    </format>
    <format dxfId="1169">
      <pivotArea collapsedLevelsAreSubtotals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4"/>
          </reference>
          <reference field="19" count="1" selected="0">
            <x v="74"/>
          </reference>
          <reference field="20" count="1">
            <x v="19"/>
          </reference>
        </references>
      </pivotArea>
    </format>
    <format dxfId="1168">
      <pivotArea collapsedLevelsAreSubtotals="1" fieldPosition="0">
        <references count="3">
          <reference field="10" count="1" selected="0">
            <x v="2"/>
          </reference>
          <reference field="12" count="1" selected="0">
            <x v="2"/>
          </reference>
          <reference field="14" count="1">
            <x v="69"/>
          </reference>
        </references>
      </pivotArea>
    </format>
    <format dxfId="1167">
      <pivotArea collapsedLevelsAreSubtotals="1" fieldPosition="0">
        <references count="4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1">
            <x v="21"/>
          </reference>
        </references>
      </pivotArea>
    </format>
    <format dxfId="1166">
      <pivotArea collapsedLevelsAreSubtotals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1" selected="0">
            <x v="21"/>
          </reference>
          <reference field="20" count="1">
            <x v="61"/>
          </reference>
        </references>
      </pivotArea>
    </format>
    <format dxfId="1165">
      <pivotArea collapsedLevelsAreSubtotals="1" fieldPosition="0">
        <references count="4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1">
            <x v="89"/>
          </reference>
        </references>
      </pivotArea>
    </format>
    <format dxfId="1164">
      <pivotArea collapsedLevelsAreSubtotals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1163">
      <pivotArea collapsedLevelsAreSubtotals="1" fieldPosition="0">
        <references count="4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1">
            <x v="121"/>
          </reference>
        </references>
      </pivotArea>
    </format>
    <format dxfId="1162">
      <pivotArea collapsedLevelsAreSubtotals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1161">
      <pivotArea collapsedLevelsAreSubtotals="1" fieldPosition="0">
        <references count="1">
          <reference field="10" count="1">
            <x v="3"/>
          </reference>
        </references>
      </pivotArea>
    </format>
    <format dxfId="1160">
      <pivotArea collapsedLevelsAreSubtotals="1" fieldPosition="0">
        <references count="2">
          <reference field="10" count="1" selected="0">
            <x v="3"/>
          </reference>
          <reference field="12" count="1">
            <x v="0"/>
          </reference>
        </references>
      </pivotArea>
    </format>
    <format dxfId="1159">
      <pivotArea collapsedLevelsAreSubtotals="1" fieldPosition="0">
        <references count="3">
          <reference field="10" count="1" selected="0">
            <x v="3"/>
          </reference>
          <reference field="12" count="1" selected="0">
            <x v="0"/>
          </reference>
          <reference field="14" count="1">
            <x v="1"/>
          </reference>
        </references>
      </pivotArea>
    </format>
    <format dxfId="1158">
      <pivotArea collapsedLevelsAreSubtotals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>
            <x v="24"/>
          </reference>
        </references>
      </pivotArea>
    </format>
    <format dxfId="1157">
      <pivotArea collapsedLevelsAreSubtotals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24"/>
          </reference>
          <reference field="20" count="1">
            <x v="85"/>
          </reference>
        </references>
      </pivotArea>
    </format>
    <format dxfId="1156">
      <pivotArea collapsedLevelsAreSubtotals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>
            <x v="37"/>
          </reference>
        </references>
      </pivotArea>
    </format>
    <format dxfId="1155">
      <pivotArea collapsedLevelsAreSubtotals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37"/>
          </reference>
          <reference field="20" count="1">
            <x v="66"/>
          </reference>
        </references>
      </pivotArea>
    </format>
    <format dxfId="1154">
      <pivotArea collapsedLevelsAreSubtotals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>
            <x v="38"/>
          </reference>
        </references>
      </pivotArea>
    </format>
    <format dxfId="1153">
      <pivotArea collapsedLevelsAreSubtotals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38"/>
          </reference>
          <reference field="20" count="1">
            <x v="62"/>
          </reference>
        </references>
      </pivotArea>
    </format>
    <format dxfId="1152">
      <pivotArea collapsedLevelsAreSubtotals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>
            <x v="43"/>
          </reference>
        </references>
      </pivotArea>
    </format>
    <format dxfId="1151">
      <pivotArea collapsedLevelsAreSubtotals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1150">
      <pivotArea collapsedLevelsAreSubtotals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>
            <x v="46"/>
          </reference>
        </references>
      </pivotArea>
    </format>
    <format dxfId="1149">
      <pivotArea collapsedLevelsAreSubtotals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1148">
      <pivotArea collapsedLevelsAreSubtotals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>
            <x v="89"/>
          </reference>
        </references>
      </pivotArea>
    </format>
    <format dxfId="1147">
      <pivotArea collapsedLevelsAreSubtotals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1146">
      <pivotArea collapsedLevelsAreSubtotals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>
            <x v="112"/>
          </reference>
        </references>
      </pivotArea>
    </format>
    <format dxfId="1145">
      <pivotArea collapsedLevelsAreSubtotals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112"/>
          </reference>
          <reference field="20" count="1">
            <x v="34"/>
          </reference>
        </references>
      </pivotArea>
    </format>
    <format dxfId="1144">
      <pivotArea collapsedLevelsAreSubtotals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>
            <x v="122"/>
          </reference>
        </references>
      </pivotArea>
    </format>
    <format dxfId="1143">
      <pivotArea collapsedLevelsAreSubtotals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122"/>
          </reference>
          <reference field="20" count="1">
            <x v="72"/>
          </reference>
        </references>
      </pivotArea>
    </format>
    <format dxfId="1142">
      <pivotArea collapsedLevelsAreSubtotals="1" fieldPosition="0">
        <references count="3">
          <reference field="10" count="1" selected="0">
            <x v="3"/>
          </reference>
          <reference field="12" count="1" selected="0">
            <x v="0"/>
          </reference>
          <reference field="14" count="1">
            <x v="43"/>
          </reference>
        </references>
      </pivotArea>
    </format>
    <format dxfId="1141">
      <pivotArea collapsedLevelsAreSubtotals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43"/>
          </reference>
          <reference field="19" count="1">
            <x v="42"/>
          </reference>
        </references>
      </pivotArea>
    </format>
    <format dxfId="1140">
      <pivotArea collapsedLevelsAreSubtotals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43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1139">
      <pivotArea collapsedLevelsAreSubtotals="1" fieldPosition="0">
        <references count="2">
          <reference field="10" count="1" selected="0">
            <x v="3"/>
          </reference>
          <reference field="12" count="1">
            <x v="1"/>
          </reference>
        </references>
      </pivotArea>
    </format>
    <format dxfId="1138">
      <pivotArea collapsedLevelsAreSubtotals="1" fieldPosition="0">
        <references count="3">
          <reference field="10" count="1" selected="0">
            <x v="3"/>
          </reference>
          <reference field="12" count="1" selected="0">
            <x v="1"/>
          </reference>
          <reference field="14" count="1">
            <x v="59"/>
          </reference>
        </references>
      </pivotArea>
    </format>
    <format dxfId="1137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20"/>
          </reference>
        </references>
      </pivotArea>
    </format>
    <format dxfId="1136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1135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28"/>
          </reference>
        </references>
      </pivotArea>
    </format>
    <format dxfId="1134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28"/>
          </reference>
          <reference field="20" count="1">
            <x v="87"/>
          </reference>
        </references>
      </pivotArea>
    </format>
    <format dxfId="1133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29"/>
          </reference>
        </references>
      </pivotArea>
    </format>
    <format dxfId="1132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29"/>
          </reference>
          <reference field="20" count="1">
            <x v="15"/>
          </reference>
        </references>
      </pivotArea>
    </format>
    <format dxfId="1131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33"/>
          </reference>
        </references>
      </pivotArea>
    </format>
    <format dxfId="1130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33"/>
          </reference>
          <reference field="20" count="1">
            <x v="9"/>
          </reference>
        </references>
      </pivotArea>
    </format>
    <format dxfId="1129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34"/>
          </reference>
        </references>
      </pivotArea>
    </format>
    <format dxfId="1128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34"/>
          </reference>
          <reference field="20" count="1">
            <x v="75"/>
          </reference>
        </references>
      </pivotArea>
    </format>
    <format dxfId="1127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43"/>
          </reference>
        </references>
      </pivotArea>
    </format>
    <format dxfId="1126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1125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46"/>
          </reference>
        </references>
      </pivotArea>
    </format>
    <format dxfId="1124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1123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50"/>
          </reference>
        </references>
      </pivotArea>
    </format>
    <format dxfId="1122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50"/>
          </reference>
          <reference field="20" count="1">
            <x v="93"/>
          </reference>
        </references>
      </pivotArea>
    </format>
    <format dxfId="1121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74"/>
          </reference>
        </references>
      </pivotArea>
    </format>
    <format dxfId="1120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74"/>
          </reference>
          <reference field="20" count="1">
            <x v="19"/>
          </reference>
        </references>
      </pivotArea>
    </format>
    <format dxfId="1119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79"/>
          </reference>
        </references>
      </pivotArea>
    </format>
    <format dxfId="1118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1117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81"/>
          </reference>
        </references>
      </pivotArea>
    </format>
    <format dxfId="1116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81"/>
          </reference>
          <reference field="20" count="1">
            <x v="108"/>
          </reference>
        </references>
      </pivotArea>
    </format>
    <format dxfId="1115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>
            <x v="121"/>
          </reference>
        </references>
      </pivotArea>
    </format>
    <format dxfId="1114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1113">
      <pivotArea collapsedLevelsAreSubtotals="1" fieldPosition="0">
        <references count="3">
          <reference field="10" count="1" selected="0">
            <x v="3"/>
          </reference>
          <reference field="12" count="1" selected="0">
            <x v="1"/>
          </reference>
          <reference field="14" count="1">
            <x v="60"/>
          </reference>
        </references>
      </pivotArea>
    </format>
    <format dxfId="1112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>
            <x v="20"/>
          </reference>
        </references>
      </pivotArea>
    </format>
    <format dxfId="1111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1110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>
            <x v="24"/>
          </reference>
        </references>
      </pivotArea>
    </format>
    <format dxfId="1109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24"/>
          </reference>
          <reference field="20" count="1">
            <x v="85"/>
          </reference>
        </references>
      </pivotArea>
    </format>
    <format dxfId="1108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>
            <x v="36"/>
          </reference>
        </references>
      </pivotArea>
    </format>
    <format dxfId="1107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36"/>
          </reference>
          <reference field="20" count="1">
            <x v="38"/>
          </reference>
        </references>
      </pivotArea>
    </format>
    <format dxfId="1106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>
            <x v="43"/>
          </reference>
        </references>
      </pivotArea>
    </format>
    <format dxfId="1105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1104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>
            <x v="46"/>
          </reference>
        </references>
      </pivotArea>
    </format>
    <format dxfId="1103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1102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>
            <x v="79"/>
          </reference>
        </references>
      </pivotArea>
    </format>
    <format dxfId="1101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1100">
      <pivotArea collapsedLevelsAreSubtotals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>
            <x v="116"/>
          </reference>
        </references>
      </pivotArea>
    </format>
    <format dxfId="1099">
      <pivotArea collapsedLevelsAreSubtotals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116"/>
          </reference>
          <reference field="20" count="1">
            <x v="57"/>
          </reference>
        </references>
      </pivotArea>
    </format>
    <format dxfId="1098">
      <pivotArea collapsedLevelsAreSubtotals="1" fieldPosition="0">
        <references count="2">
          <reference field="10" count="1" selected="0">
            <x v="3"/>
          </reference>
          <reference field="12" count="1">
            <x v="3"/>
          </reference>
        </references>
      </pivotArea>
    </format>
    <format dxfId="1097">
      <pivotArea collapsedLevelsAreSubtotals="1" fieldPosition="0">
        <references count="3">
          <reference field="10" count="1" selected="0">
            <x v="3"/>
          </reference>
          <reference field="12" count="1" selected="0">
            <x v="3"/>
          </reference>
          <reference field="14" count="1">
            <x v="61"/>
          </reference>
        </references>
      </pivotArea>
    </format>
    <format dxfId="1096">
      <pivotArea collapsedLevelsAreSubtotals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>
            <x v="20"/>
          </reference>
        </references>
      </pivotArea>
    </format>
    <format dxfId="1095">
      <pivotArea collapsedLevelsAreSubtotals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1094">
      <pivotArea collapsedLevelsAreSubtotals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>
            <x v="43"/>
          </reference>
        </references>
      </pivotArea>
    </format>
    <format dxfId="1093">
      <pivotArea collapsedLevelsAreSubtotals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1092">
      <pivotArea collapsedLevelsAreSubtotals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>
            <x v="46"/>
          </reference>
        </references>
      </pivotArea>
    </format>
    <format dxfId="1091">
      <pivotArea collapsedLevelsAreSubtotals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1090">
      <pivotArea collapsedLevelsAreSubtotals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>
            <x v="80"/>
          </reference>
        </references>
      </pivotArea>
    </format>
    <format dxfId="1089">
      <pivotArea collapsedLevelsAreSubtotals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 selected="0">
            <x v="80"/>
          </reference>
          <reference field="20" count="1">
            <x v="110"/>
          </reference>
        </references>
      </pivotArea>
    </format>
    <format dxfId="1088">
      <pivotArea collapsedLevelsAreSubtotals="1" fieldPosition="0">
        <references count="3">
          <reference field="10" count="1" selected="0">
            <x v="3"/>
          </reference>
          <reference field="12" count="1" selected="0">
            <x v="3"/>
          </reference>
          <reference field="14" count="1">
            <x v="67"/>
          </reference>
        </references>
      </pivotArea>
    </format>
    <format dxfId="1087">
      <pivotArea collapsedLevelsAreSubtotals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>
            <x v="32"/>
          </reference>
        </references>
      </pivotArea>
    </format>
    <format dxfId="1086">
      <pivotArea collapsedLevelsAreSubtotals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1085">
      <pivotArea collapsedLevelsAreSubtotals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>
            <x v="43"/>
          </reference>
        </references>
      </pivotArea>
    </format>
    <format dxfId="1084">
      <pivotArea collapsedLevelsAreSubtotals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1083">
      <pivotArea collapsedLevelsAreSubtotals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>
            <x v="46"/>
          </reference>
        </references>
      </pivotArea>
    </format>
    <format dxfId="1082">
      <pivotArea collapsedLevelsAreSubtotals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1081">
      <pivotArea collapsedLevelsAreSubtotals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>
            <x v="51"/>
          </reference>
        </references>
      </pivotArea>
    </format>
    <format dxfId="1080">
      <pivotArea collapsedLevelsAreSubtotals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51"/>
          </reference>
          <reference field="20" count="1">
            <x v="30"/>
          </reference>
        </references>
      </pivotArea>
    </format>
    <format dxfId="1079">
      <pivotArea collapsedLevelsAreSubtotals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>
            <x v="79"/>
          </reference>
        </references>
      </pivotArea>
    </format>
    <format dxfId="1078">
      <pivotArea collapsedLevelsAreSubtotals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1077">
      <pivotArea collapsedLevelsAreSubtotals="1" fieldPosition="0">
        <references count="1">
          <reference field="10" count="1">
            <x v="4"/>
          </reference>
        </references>
      </pivotArea>
    </format>
    <format dxfId="1076">
      <pivotArea collapsedLevelsAreSubtotals="1" fieldPosition="0">
        <references count="2">
          <reference field="10" count="1" selected="0">
            <x v="4"/>
          </reference>
          <reference field="12" count="1">
            <x v="0"/>
          </reference>
        </references>
      </pivotArea>
    </format>
    <format dxfId="1075">
      <pivotArea collapsedLevelsAreSubtotals="1" fieldPosition="0">
        <references count="3">
          <reference field="10" count="1" selected="0">
            <x v="4"/>
          </reference>
          <reference field="12" count="1" selected="0">
            <x v="0"/>
          </reference>
          <reference field="14" count="1">
            <x v="42"/>
          </reference>
        </references>
      </pivotArea>
    </format>
    <format dxfId="1074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28"/>
          </reference>
        </references>
      </pivotArea>
    </format>
    <format dxfId="1073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28"/>
          </reference>
          <reference field="20" count="1">
            <x v="87"/>
          </reference>
        </references>
      </pivotArea>
    </format>
    <format dxfId="1072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29"/>
          </reference>
        </references>
      </pivotArea>
    </format>
    <format dxfId="1071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29"/>
          </reference>
          <reference field="20" count="1">
            <x v="15"/>
          </reference>
        </references>
      </pivotArea>
    </format>
    <format dxfId="1070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32"/>
          </reference>
        </references>
      </pivotArea>
    </format>
    <format dxfId="1069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1068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33"/>
          </reference>
        </references>
      </pivotArea>
    </format>
    <format dxfId="1067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33"/>
          </reference>
          <reference field="20" count="1">
            <x v="9"/>
          </reference>
        </references>
      </pivotArea>
    </format>
    <format dxfId="1066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35"/>
          </reference>
        </references>
      </pivotArea>
    </format>
    <format dxfId="1065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35"/>
          </reference>
          <reference field="20" count="1">
            <x v="88"/>
          </reference>
        </references>
      </pivotArea>
    </format>
    <format dxfId="1064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39"/>
          </reference>
        </references>
      </pivotArea>
    </format>
    <format dxfId="1063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39"/>
          </reference>
          <reference field="20" count="1">
            <x v="39"/>
          </reference>
        </references>
      </pivotArea>
    </format>
    <format dxfId="1062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43"/>
          </reference>
        </references>
      </pivotArea>
    </format>
    <format dxfId="1061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1060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46"/>
          </reference>
        </references>
      </pivotArea>
    </format>
    <format dxfId="1059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1058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50"/>
          </reference>
        </references>
      </pivotArea>
    </format>
    <format dxfId="1057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50"/>
          </reference>
          <reference field="20" count="1">
            <x v="93"/>
          </reference>
        </references>
      </pivotArea>
    </format>
    <format dxfId="1056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51"/>
          </reference>
        </references>
      </pivotArea>
    </format>
    <format dxfId="1055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51"/>
          </reference>
          <reference field="20" count="1">
            <x v="30"/>
          </reference>
        </references>
      </pivotArea>
    </format>
    <format dxfId="1054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59"/>
          </reference>
        </references>
      </pivotArea>
    </format>
    <format dxfId="1053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59"/>
          </reference>
          <reference field="20" count="1">
            <x v="7"/>
          </reference>
        </references>
      </pivotArea>
    </format>
    <format dxfId="1052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61"/>
          </reference>
        </references>
      </pivotArea>
    </format>
    <format dxfId="1051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1050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62"/>
          </reference>
        </references>
      </pivotArea>
    </format>
    <format dxfId="1049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62"/>
          </reference>
          <reference field="20" count="1">
            <x v="107"/>
          </reference>
        </references>
      </pivotArea>
    </format>
    <format dxfId="1048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79"/>
          </reference>
        </references>
      </pivotArea>
    </format>
    <format dxfId="1047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1046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93"/>
          </reference>
        </references>
      </pivotArea>
    </format>
    <format dxfId="1045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93"/>
          </reference>
          <reference field="20" count="1">
            <x v="47"/>
          </reference>
        </references>
      </pivotArea>
    </format>
    <format dxfId="1044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>
            <x v="119"/>
          </reference>
        </references>
      </pivotArea>
    </format>
    <format dxfId="1043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119"/>
          </reference>
          <reference field="20" count="1">
            <x v="33"/>
          </reference>
        </references>
      </pivotArea>
    </format>
    <format dxfId="1042">
      <pivotArea collapsedLevelsAreSubtotals="1" fieldPosition="0">
        <references count="3">
          <reference field="10" count="1" selected="0">
            <x v="4"/>
          </reference>
          <reference field="12" count="1" selected="0">
            <x v="0"/>
          </reference>
          <reference field="14" count="1">
            <x v="45"/>
          </reference>
        </references>
      </pivotArea>
    </format>
    <format dxfId="1041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5"/>
          </reference>
          <reference field="19" count="1">
            <x v="123"/>
          </reference>
        </references>
      </pivotArea>
    </format>
    <format dxfId="1040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5"/>
          </reference>
          <reference field="19" count="1" selected="0">
            <x v="123"/>
          </reference>
          <reference field="20" count="1">
            <x v="4"/>
          </reference>
        </references>
      </pivotArea>
    </format>
    <format dxfId="1039">
      <pivotArea collapsedLevelsAreSubtotals="1" fieldPosition="0">
        <references count="3">
          <reference field="10" count="1" selected="0">
            <x v="4"/>
          </reference>
          <reference field="12" count="1" selected="0">
            <x v="0"/>
          </reference>
          <reference field="14" count="1">
            <x v="49"/>
          </reference>
        </references>
      </pivotArea>
    </format>
    <format dxfId="1038">
      <pivotArea collapsedLevelsAreSubtotals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9"/>
          </reference>
          <reference field="19" count="1">
            <x v="102"/>
          </reference>
        </references>
      </pivotArea>
    </format>
    <format dxfId="1037">
      <pivotArea collapsedLevelsAreSubtotals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9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1036">
      <pivotArea collapsedLevelsAreSubtotals="1" fieldPosition="0">
        <references count="2">
          <reference field="10" count="1" selected="0">
            <x v="4"/>
          </reference>
          <reference field="12" count="1">
            <x v="2"/>
          </reference>
        </references>
      </pivotArea>
    </format>
    <format dxfId="1035">
      <pivotArea collapsedLevelsAreSubtotals="1" fieldPosition="0">
        <references count="3">
          <reference field="10" count="1" selected="0">
            <x v="4"/>
          </reference>
          <reference field="12" count="1" selected="0">
            <x v="2"/>
          </reference>
          <reference field="14" count="1">
            <x v="41"/>
          </reference>
        </references>
      </pivotArea>
    </format>
    <format dxfId="1034">
      <pivotArea collapsedLevelsAreSubtotals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1">
            <x v="127"/>
          </reference>
        </references>
      </pivotArea>
    </format>
    <format dxfId="1033">
      <pivotArea collapsedLevelsAreSubtotals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1" selected="0">
            <x v="127"/>
          </reference>
          <reference field="20" count="1">
            <x v="28"/>
          </reference>
        </references>
      </pivotArea>
    </format>
    <format dxfId="1032">
      <pivotArea collapsedLevelsAreSubtotals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1">
            <x v="128"/>
          </reference>
        </references>
      </pivotArea>
    </format>
    <format dxfId="1031">
      <pivotArea collapsedLevelsAreSubtotals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1" selected="0">
            <x v="128"/>
          </reference>
          <reference field="20" count="1">
            <x v="20"/>
          </reference>
        </references>
      </pivotArea>
    </format>
    <format dxfId="1030">
      <pivotArea collapsedLevelsAreSubtotals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1">
            <x v="129"/>
          </reference>
        </references>
      </pivotArea>
    </format>
    <format dxfId="1029">
      <pivotArea collapsedLevelsAreSubtotals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1" selected="0">
            <x v="129"/>
          </reference>
          <reference field="20" count="1">
            <x v="21"/>
          </reference>
        </references>
      </pivotArea>
    </format>
    <format dxfId="1028">
      <pivotArea collapsedLevelsAreSubtotals="1" fieldPosition="0">
        <references count="3">
          <reference field="10" count="1" selected="0">
            <x v="4"/>
          </reference>
          <reference field="12" count="1" selected="0">
            <x v="2"/>
          </reference>
          <reference field="14" count="1">
            <x v="47"/>
          </reference>
        </references>
      </pivotArea>
    </format>
    <format dxfId="1027">
      <pivotArea collapsedLevelsAreSubtotals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7"/>
          </reference>
          <reference field="19" count="1">
            <x v="127"/>
          </reference>
        </references>
      </pivotArea>
    </format>
    <format dxfId="1026">
      <pivotArea collapsedLevelsAreSubtotals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7"/>
          </reference>
          <reference field="19" count="1" selected="0">
            <x v="127"/>
          </reference>
          <reference field="20" count="1">
            <x v="28"/>
          </reference>
        </references>
      </pivotArea>
    </format>
    <format dxfId="1025">
      <pivotArea collapsedLevelsAreSubtotals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7"/>
          </reference>
          <reference field="19" count="1">
            <x v="129"/>
          </reference>
        </references>
      </pivotArea>
    </format>
    <format dxfId="1024">
      <pivotArea collapsedLevelsAreSubtotals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7"/>
          </reference>
          <reference field="19" count="1" selected="0">
            <x v="129"/>
          </reference>
          <reference field="20" count="1">
            <x v="21"/>
          </reference>
        </references>
      </pivotArea>
    </format>
    <format dxfId="1023">
      <pivotArea collapsedLevelsAreSubtotals="1" fieldPosition="0">
        <references count="3">
          <reference field="10" count="1" selected="0">
            <x v="4"/>
          </reference>
          <reference field="12" count="1" selected="0">
            <x v="2"/>
          </reference>
          <reference field="14" count="1">
            <x v="50"/>
          </reference>
        </references>
      </pivotArea>
    </format>
    <format dxfId="1022">
      <pivotArea collapsedLevelsAreSubtotals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1">
            <x v="127"/>
          </reference>
        </references>
      </pivotArea>
    </format>
    <format dxfId="1021">
      <pivotArea collapsedLevelsAreSubtotals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1" selected="0">
            <x v="127"/>
          </reference>
          <reference field="20" count="1">
            <x v="28"/>
          </reference>
        </references>
      </pivotArea>
    </format>
    <format dxfId="1020">
      <pivotArea collapsedLevelsAreSubtotals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1">
            <x v="128"/>
          </reference>
        </references>
      </pivotArea>
    </format>
    <format dxfId="1019">
      <pivotArea collapsedLevelsAreSubtotals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1" selected="0">
            <x v="128"/>
          </reference>
          <reference field="20" count="1">
            <x v="20"/>
          </reference>
        </references>
      </pivotArea>
    </format>
    <format dxfId="1018">
      <pivotArea collapsedLevelsAreSubtotals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1">
            <x v="129"/>
          </reference>
        </references>
      </pivotArea>
    </format>
    <format dxfId="1017">
      <pivotArea collapsedLevelsAreSubtotals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1" selected="0">
            <x v="129"/>
          </reference>
          <reference field="20" count="1">
            <x v="21"/>
          </reference>
        </references>
      </pivotArea>
    </format>
    <format dxfId="1016">
      <pivotArea collapsedLevelsAreSubtotals="1" fieldPosition="0">
        <references count="1">
          <reference field="10" count="1">
            <x v="5"/>
          </reference>
        </references>
      </pivotArea>
    </format>
    <format dxfId="1015">
      <pivotArea collapsedLevelsAreSubtotals="1" fieldPosition="0">
        <references count="2">
          <reference field="10" count="1" selected="0">
            <x v="5"/>
          </reference>
          <reference field="12" count="1">
            <x v="4"/>
          </reference>
        </references>
      </pivotArea>
    </format>
    <format dxfId="1014">
      <pivotArea collapsedLevelsAreSubtotals="1" fieldPosition="0">
        <references count="3">
          <reference field="10" count="1" selected="0">
            <x v="5"/>
          </reference>
          <reference field="12" count="1" selected="0">
            <x v="4"/>
          </reference>
          <reference field="14" count="1">
            <x v="21"/>
          </reference>
        </references>
      </pivotArea>
    </format>
    <format dxfId="1013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19"/>
          </reference>
        </references>
      </pivotArea>
    </format>
    <format dxfId="1012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9"/>
          </reference>
          <reference field="20" count="1">
            <x v="64"/>
          </reference>
        </references>
      </pivotArea>
    </format>
    <format dxfId="1011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32"/>
          </reference>
        </references>
      </pivotArea>
    </format>
    <format dxfId="1010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1009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48"/>
          </reference>
        </references>
      </pivotArea>
    </format>
    <format dxfId="1008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48"/>
          </reference>
          <reference field="20" count="1">
            <x v="91"/>
          </reference>
        </references>
      </pivotArea>
    </format>
    <format dxfId="1007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52"/>
          </reference>
        </references>
      </pivotArea>
    </format>
    <format dxfId="1006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52"/>
          </reference>
          <reference field="20" count="1">
            <x v="124"/>
          </reference>
        </references>
      </pivotArea>
    </format>
    <format dxfId="1005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53"/>
          </reference>
        </references>
      </pivotArea>
    </format>
    <format dxfId="1004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53"/>
          </reference>
          <reference field="20" count="1">
            <x v="112"/>
          </reference>
        </references>
      </pivotArea>
    </format>
    <format dxfId="1003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54"/>
          </reference>
        </references>
      </pivotArea>
    </format>
    <format dxfId="1002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54"/>
          </reference>
          <reference field="20" count="1">
            <x v="101"/>
          </reference>
        </references>
      </pivotArea>
    </format>
    <format dxfId="1001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57"/>
          </reference>
        </references>
      </pivotArea>
    </format>
    <format dxfId="1000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57"/>
          </reference>
          <reference field="20" count="1">
            <x v="8"/>
          </reference>
        </references>
      </pivotArea>
    </format>
    <format dxfId="999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63"/>
          </reference>
        </references>
      </pivotArea>
    </format>
    <format dxfId="998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63"/>
          </reference>
          <reference field="20" count="1">
            <x v="105"/>
          </reference>
        </references>
      </pivotArea>
    </format>
    <format dxfId="997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67"/>
          </reference>
        </references>
      </pivotArea>
    </format>
    <format dxfId="996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995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75"/>
          </reference>
        </references>
      </pivotArea>
    </format>
    <format dxfId="994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75"/>
          </reference>
          <reference field="20" count="1">
            <x v="52"/>
          </reference>
        </references>
      </pivotArea>
    </format>
    <format dxfId="993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76"/>
          </reference>
        </references>
      </pivotArea>
    </format>
    <format dxfId="992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76"/>
          </reference>
          <reference field="20" count="1">
            <x v="49"/>
          </reference>
        </references>
      </pivotArea>
    </format>
    <format dxfId="991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111"/>
          </reference>
        </references>
      </pivotArea>
    </format>
    <format dxfId="990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11"/>
          </reference>
          <reference field="20" count="1">
            <x v="35"/>
          </reference>
        </references>
      </pivotArea>
    </format>
    <format dxfId="989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118"/>
          </reference>
        </references>
      </pivotArea>
    </format>
    <format dxfId="988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18"/>
          </reference>
          <reference field="20" count="1">
            <x v="32"/>
          </reference>
        </references>
      </pivotArea>
    </format>
    <format dxfId="987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122"/>
          </reference>
        </references>
      </pivotArea>
    </format>
    <format dxfId="986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22"/>
          </reference>
          <reference field="20" count="1">
            <x v="72"/>
          </reference>
        </references>
      </pivotArea>
    </format>
    <format dxfId="985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125"/>
          </reference>
        </references>
      </pivotArea>
    </format>
    <format dxfId="984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25"/>
          </reference>
          <reference field="20" count="1">
            <x v="120"/>
          </reference>
        </references>
      </pivotArea>
    </format>
    <format dxfId="983">
      <pivotArea collapsedLevelsAreSubtotals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>
            <x v="126"/>
          </reference>
        </references>
      </pivotArea>
    </format>
    <format dxfId="982">
      <pivotArea collapsedLevelsAreSubtotals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26"/>
          </reference>
          <reference field="20" count="1">
            <x v="55"/>
          </reference>
        </references>
      </pivotArea>
    </format>
    <format dxfId="981">
      <pivotArea collapsedLevelsAreSubtotals="1" fieldPosition="0">
        <references count="1">
          <reference field="10" count="1">
            <x v="6"/>
          </reference>
        </references>
      </pivotArea>
    </format>
    <format dxfId="980">
      <pivotArea collapsedLevelsAreSubtotals="1" fieldPosition="0">
        <references count="2">
          <reference field="10" count="1" selected="0">
            <x v="6"/>
          </reference>
          <reference field="12" count="1">
            <x v="5"/>
          </reference>
        </references>
      </pivotArea>
    </format>
    <format dxfId="979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3"/>
          </reference>
        </references>
      </pivotArea>
    </format>
    <format dxfId="978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1">
            <x v="30"/>
          </reference>
        </references>
      </pivotArea>
    </format>
    <format dxfId="977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1" selected="0">
            <x v="30"/>
          </reference>
          <reference field="20" count="1">
            <x v="56"/>
          </reference>
        </references>
      </pivotArea>
    </format>
    <format dxfId="976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1">
            <x v="89"/>
          </reference>
        </references>
      </pivotArea>
    </format>
    <format dxfId="975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974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1">
            <x v="121"/>
          </reference>
        </references>
      </pivotArea>
    </format>
    <format dxfId="973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972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4"/>
          </reference>
        </references>
      </pivotArea>
    </format>
    <format dxfId="971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"/>
          </reference>
          <reference field="19" count="1">
            <x v="100"/>
          </reference>
        </references>
      </pivotArea>
    </format>
    <format dxfId="970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"/>
          </reference>
          <reference field="19" count="1" selected="0">
            <x v="100"/>
          </reference>
          <reference field="20" count="1">
            <x v="121"/>
          </reference>
        </references>
      </pivotArea>
    </format>
    <format dxfId="969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5"/>
          </reference>
        </references>
      </pivotArea>
    </format>
    <format dxfId="968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"/>
          </reference>
          <reference field="19" count="1">
            <x v="100"/>
          </reference>
        </references>
      </pivotArea>
    </format>
    <format dxfId="967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"/>
          </reference>
          <reference field="19" count="1" selected="0">
            <x v="100"/>
          </reference>
          <reference field="20" count="1">
            <x v="121"/>
          </reference>
        </references>
      </pivotArea>
    </format>
    <format dxfId="966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6"/>
          </reference>
        </references>
      </pivotArea>
    </format>
    <format dxfId="965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6"/>
          </reference>
          <reference field="19" count="1">
            <x v="100"/>
          </reference>
        </references>
      </pivotArea>
    </format>
    <format dxfId="964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6"/>
          </reference>
          <reference field="19" count="1" selected="0">
            <x v="100"/>
          </reference>
          <reference field="20" count="1">
            <x v="121"/>
          </reference>
        </references>
      </pivotArea>
    </format>
    <format dxfId="963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8"/>
          </reference>
        </references>
      </pivotArea>
    </format>
    <format dxfId="962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8"/>
          </reference>
          <reference field="19" count="1">
            <x v="102"/>
          </reference>
        </references>
      </pivotArea>
    </format>
    <format dxfId="961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8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960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9"/>
          </reference>
        </references>
      </pivotArea>
    </format>
    <format dxfId="959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9"/>
          </reference>
          <reference field="19" count="1">
            <x v="102"/>
          </reference>
        </references>
      </pivotArea>
    </format>
    <format dxfId="958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9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957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14"/>
          </reference>
        </references>
      </pivotArea>
    </format>
    <format dxfId="956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14"/>
          </reference>
          <reference field="19" count="1">
            <x v="26"/>
          </reference>
        </references>
      </pivotArea>
    </format>
    <format dxfId="955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14"/>
          </reference>
          <reference field="19" count="1" selected="0">
            <x v="26"/>
          </reference>
          <reference field="20" count="1">
            <x v="89"/>
          </reference>
        </references>
      </pivotArea>
    </format>
    <format dxfId="954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18"/>
          </reference>
        </references>
      </pivotArea>
    </format>
    <format dxfId="953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18"/>
          </reference>
          <reference field="19" count="1">
            <x v="101"/>
          </reference>
        </references>
      </pivotArea>
    </format>
    <format dxfId="952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18"/>
          </reference>
          <reference field="19" count="1" selected="0">
            <x v="101"/>
          </reference>
          <reference field="20" count="1">
            <x v="79"/>
          </reference>
        </references>
      </pivotArea>
    </format>
    <format dxfId="951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29"/>
          </reference>
        </references>
      </pivotArea>
    </format>
    <format dxfId="950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29"/>
          </reference>
          <reference field="19" count="1">
            <x v="27"/>
          </reference>
        </references>
      </pivotArea>
    </format>
    <format dxfId="949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29"/>
          </reference>
          <reference field="19" count="1" selected="0">
            <x v="27"/>
          </reference>
          <reference field="20" count="1">
            <x v="77"/>
          </reference>
        </references>
      </pivotArea>
    </format>
    <format dxfId="948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30"/>
          </reference>
        </references>
      </pivotArea>
    </format>
    <format dxfId="947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0"/>
          </reference>
          <reference field="19" count="1">
            <x v="24"/>
          </reference>
        </references>
      </pivotArea>
    </format>
    <format dxfId="946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0"/>
          </reference>
          <reference field="19" count="1" selected="0">
            <x v="24"/>
          </reference>
          <reference field="20" count="1">
            <x v="85"/>
          </reference>
        </references>
      </pivotArea>
    </format>
    <format dxfId="945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0"/>
          </reference>
          <reference field="19" count="1">
            <x v="89"/>
          </reference>
        </references>
      </pivotArea>
    </format>
    <format dxfId="944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0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943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31"/>
          </reference>
        </references>
      </pivotArea>
    </format>
    <format dxfId="942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1"/>
          </reference>
          <reference field="19" count="1">
            <x v="89"/>
          </reference>
        </references>
      </pivotArea>
    </format>
    <format dxfId="941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1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940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32"/>
          </reference>
        </references>
      </pivotArea>
    </format>
    <format dxfId="939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2"/>
          </reference>
          <reference field="19" count="1">
            <x v="98"/>
          </reference>
        </references>
      </pivotArea>
    </format>
    <format dxfId="938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2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937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33"/>
          </reference>
        </references>
      </pivotArea>
    </format>
    <format dxfId="936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3"/>
          </reference>
          <reference field="19" count="1">
            <x v="89"/>
          </reference>
        </references>
      </pivotArea>
    </format>
    <format dxfId="935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3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934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38"/>
          </reference>
        </references>
      </pivotArea>
    </format>
    <format dxfId="933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8"/>
          </reference>
          <reference field="19" count="1">
            <x v="121"/>
          </reference>
        </references>
      </pivotArea>
    </format>
    <format dxfId="932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8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931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39"/>
          </reference>
        </references>
      </pivotArea>
    </format>
    <format dxfId="930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9"/>
          </reference>
          <reference field="19" count="1">
            <x v="100"/>
          </reference>
        </references>
      </pivotArea>
    </format>
    <format dxfId="929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9"/>
          </reference>
          <reference field="19" count="1" selected="0">
            <x v="100"/>
          </reference>
          <reference field="20" count="1">
            <x v="121"/>
          </reference>
        </references>
      </pivotArea>
    </format>
    <format dxfId="928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44"/>
          </reference>
        </references>
      </pivotArea>
    </format>
    <format dxfId="927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1">
            <x v="43"/>
          </reference>
        </references>
      </pivotArea>
    </format>
    <format dxfId="926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925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1">
            <x v="46"/>
          </reference>
        </references>
      </pivotArea>
    </format>
    <format dxfId="924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923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1">
            <x v="72"/>
          </reference>
        </references>
      </pivotArea>
    </format>
    <format dxfId="922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1" selected="0">
            <x v="72"/>
          </reference>
          <reference field="20" count="1">
            <x v="97"/>
          </reference>
        </references>
      </pivotArea>
    </format>
    <format dxfId="921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52"/>
          </reference>
        </references>
      </pivotArea>
    </format>
    <format dxfId="920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>
            <x v="23"/>
          </reference>
        </references>
      </pivotArea>
    </format>
    <format dxfId="919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918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>
            <x v="59"/>
          </reference>
        </references>
      </pivotArea>
    </format>
    <format dxfId="917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 selected="0">
            <x v="59"/>
          </reference>
          <reference field="20" count="1">
            <x v="7"/>
          </reference>
        </references>
      </pivotArea>
    </format>
    <format dxfId="916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>
            <x v="89"/>
          </reference>
        </references>
      </pivotArea>
    </format>
    <format dxfId="915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914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>
            <x v="102"/>
          </reference>
        </references>
      </pivotArea>
    </format>
    <format dxfId="913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912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71"/>
          </reference>
        </references>
      </pivotArea>
    </format>
    <format dxfId="911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71"/>
          </reference>
          <reference field="19" count="1">
            <x v="102"/>
          </reference>
        </references>
      </pivotArea>
    </format>
    <format dxfId="910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71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909">
      <pivotArea collapsedLevelsAreSubtotals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">
            <x v="72"/>
          </reference>
        </references>
      </pivotArea>
    </format>
    <format dxfId="908">
      <pivotArea collapsedLevelsAreSubtotals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72"/>
          </reference>
          <reference field="19" count="1">
            <x v="102"/>
          </reference>
        </references>
      </pivotArea>
    </format>
    <format dxfId="907">
      <pivotArea collapsedLevelsAreSubtotals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72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906">
      <pivotArea collapsedLevelsAreSubtotals="1" fieldPosition="0">
        <references count="1">
          <reference field="10" count="1">
            <x v="7"/>
          </reference>
        </references>
      </pivotArea>
    </format>
    <format dxfId="905">
      <pivotArea collapsedLevelsAreSubtotals="1" fieldPosition="0">
        <references count="2">
          <reference field="10" count="1" selected="0">
            <x v="7"/>
          </reference>
          <reference field="12" count="1">
            <x v="0"/>
          </reference>
        </references>
      </pivotArea>
    </format>
    <format dxfId="904">
      <pivotArea collapsedLevelsAreSubtotals="1" fieldPosition="0">
        <references count="3">
          <reference field="10" count="1" selected="0">
            <x v="7"/>
          </reference>
          <reference field="12" count="1" selected="0">
            <x v="0"/>
          </reference>
          <reference field="14" count="1">
            <x v="35"/>
          </reference>
        </references>
      </pivotArea>
    </format>
    <format dxfId="903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23"/>
          </reference>
        </references>
      </pivotArea>
    </format>
    <format dxfId="902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901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25"/>
          </reference>
        </references>
      </pivotArea>
    </format>
    <format dxfId="900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25"/>
          </reference>
          <reference field="20" count="1">
            <x v="128"/>
          </reference>
        </references>
      </pivotArea>
    </format>
    <format dxfId="899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37"/>
          </reference>
        </references>
      </pivotArea>
    </format>
    <format dxfId="898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37"/>
          </reference>
          <reference field="20" count="1">
            <x v="66"/>
          </reference>
        </references>
      </pivotArea>
    </format>
    <format dxfId="897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38"/>
          </reference>
        </references>
      </pivotArea>
    </format>
    <format dxfId="896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38"/>
          </reference>
          <reference field="20" count="1">
            <x v="62"/>
          </reference>
        </references>
      </pivotArea>
    </format>
    <format dxfId="895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42"/>
          </reference>
        </references>
      </pivotArea>
    </format>
    <format dxfId="894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893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43"/>
          </reference>
        </references>
      </pivotArea>
    </format>
    <format dxfId="892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891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46"/>
          </reference>
        </references>
      </pivotArea>
    </format>
    <format dxfId="890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889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49"/>
          </reference>
        </references>
      </pivotArea>
    </format>
    <format dxfId="888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49"/>
          </reference>
          <reference field="20" count="1">
            <x v="92"/>
          </reference>
        </references>
      </pivotArea>
    </format>
    <format dxfId="887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58"/>
          </reference>
        </references>
      </pivotArea>
    </format>
    <format dxfId="886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58"/>
          </reference>
          <reference field="20" count="1">
            <x v="6"/>
          </reference>
        </references>
      </pivotArea>
    </format>
    <format dxfId="885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67"/>
          </reference>
        </references>
      </pivotArea>
    </format>
    <format dxfId="884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883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75"/>
          </reference>
        </references>
      </pivotArea>
    </format>
    <format dxfId="882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75"/>
          </reference>
          <reference field="20" count="1">
            <x v="52"/>
          </reference>
        </references>
      </pivotArea>
    </format>
    <format dxfId="881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79"/>
          </reference>
        </references>
      </pivotArea>
    </format>
    <format dxfId="880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879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89"/>
          </reference>
        </references>
      </pivotArea>
    </format>
    <format dxfId="878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877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118"/>
          </reference>
        </references>
      </pivotArea>
    </format>
    <format dxfId="876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118"/>
          </reference>
          <reference field="20" count="1">
            <x v="32"/>
          </reference>
        </references>
      </pivotArea>
    </format>
    <format dxfId="875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122"/>
          </reference>
        </references>
      </pivotArea>
    </format>
    <format dxfId="874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122"/>
          </reference>
          <reference field="20" count="1">
            <x v="72"/>
          </reference>
        </references>
      </pivotArea>
    </format>
    <format dxfId="873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>
            <x v="125"/>
          </reference>
        </references>
      </pivotArea>
    </format>
    <format dxfId="872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125"/>
          </reference>
          <reference field="20" count="1">
            <x v="120"/>
          </reference>
        </references>
      </pivotArea>
    </format>
    <format dxfId="871">
      <pivotArea collapsedLevelsAreSubtotals="1" fieldPosition="0">
        <references count="3">
          <reference field="10" count="1" selected="0">
            <x v="7"/>
          </reference>
          <reference field="12" count="1" selected="0">
            <x v="0"/>
          </reference>
          <reference field="14" count="1">
            <x v="43"/>
          </reference>
        </references>
      </pivotArea>
    </format>
    <format dxfId="870">
      <pivotArea collapsedLevelsAreSubtotals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43"/>
          </reference>
          <reference field="19" count="1">
            <x v="42"/>
          </reference>
        </references>
      </pivotArea>
    </format>
    <format dxfId="869">
      <pivotArea collapsedLevelsAreSubtotals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43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868">
      <pivotArea collapsedLevelsAreSubtotals="1" fieldPosition="0">
        <references count="2">
          <reference field="10" count="1" selected="0">
            <x v="7"/>
          </reference>
          <reference field="12" count="1">
            <x v="1"/>
          </reference>
        </references>
      </pivotArea>
    </format>
    <format dxfId="867">
      <pivotArea collapsedLevelsAreSubtotals="1" fieldPosition="0">
        <references count="3">
          <reference field="10" count="1" selected="0">
            <x v="7"/>
          </reference>
          <reference field="12" count="1" selected="0">
            <x v="1"/>
          </reference>
          <reference field="14" count="1">
            <x v="36"/>
          </reference>
        </references>
      </pivotArea>
    </format>
    <format dxfId="866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20"/>
          </reference>
        </references>
      </pivotArea>
    </format>
    <format dxfId="865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864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36"/>
          </reference>
        </references>
      </pivotArea>
    </format>
    <format dxfId="863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36"/>
          </reference>
          <reference field="20" count="1">
            <x v="38"/>
          </reference>
        </references>
      </pivotArea>
    </format>
    <format dxfId="862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37"/>
          </reference>
        </references>
      </pivotArea>
    </format>
    <format dxfId="861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37"/>
          </reference>
          <reference field="20" count="1">
            <x v="66"/>
          </reference>
        </references>
      </pivotArea>
    </format>
    <format dxfId="860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38"/>
          </reference>
        </references>
      </pivotArea>
    </format>
    <format dxfId="859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38"/>
          </reference>
          <reference field="20" count="1">
            <x v="62"/>
          </reference>
        </references>
      </pivotArea>
    </format>
    <format dxfId="858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42"/>
          </reference>
        </references>
      </pivotArea>
    </format>
    <format dxfId="857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856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43"/>
          </reference>
        </references>
      </pivotArea>
    </format>
    <format dxfId="855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854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67"/>
          </reference>
        </references>
      </pivotArea>
    </format>
    <format dxfId="853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852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77"/>
          </reference>
        </references>
      </pivotArea>
    </format>
    <format dxfId="851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77"/>
          </reference>
          <reference field="20" count="1">
            <x v="50"/>
          </reference>
        </references>
      </pivotArea>
    </format>
    <format dxfId="850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80"/>
          </reference>
        </references>
      </pivotArea>
    </format>
    <format dxfId="849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80"/>
          </reference>
          <reference field="20" count="1">
            <x v="110"/>
          </reference>
        </references>
      </pivotArea>
    </format>
    <format dxfId="848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112"/>
          </reference>
        </references>
      </pivotArea>
    </format>
    <format dxfId="847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112"/>
          </reference>
          <reference field="20" count="1">
            <x v="34"/>
          </reference>
        </references>
      </pivotArea>
    </format>
    <format dxfId="846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113"/>
          </reference>
        </references>
      </pivotArea>
    </format>
    <format dxfId="845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113"/>
          </reference>
          <reference field="20" count="1">
            <x v="53"/>
          </reference>
        </references>
      </pivotArea>
    </format>
    <format dxfId="844">
      <pivotArea collapsedLevelsAreSubtotals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>
            <x v="119"/>
          </reference>
        </references>
      </pivotArea>
    </format>
    <format dxfId="843">
      <pivotArea collapsedLevelsAreSubtotals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119"/>
          </reference>
          <reference field="20" count="1">
            <x v="33"/>
          </reference>
        </references>
      </pivotArea>
    </format>
    <format dxfId="842">
      <pivotArea collapsedLevelsAreSubtotals="1" fieldPosition="0">
        <references count="2">
          <reference field="10" count="1" selected="0">
            <x v="7"/>
          </reference>
          <reference field="12" count="1">
            <x v="2"/>
          </reference>
        </references>
      </pivotArea>
    </format>
    <format dxfId="841">
      <pivotArea collapsedLevelsAreSubtotals="1" fieldPosition="0">
        <references count="3">
          <reference field="10" count="1" selected="0">
            <x v="7"/>
          </reference>
          <reference field="12" count="1" selected="0">
            <x v="2"/>
          </reference>
          <reference field="14" count="1">
            <x v="15"/>
          </reference>
        </references>
      </pivotArea>
    </format>
    <format dxfId="840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1">
            <x v="42"/>
          </reference>
        </references>
      </pivotArea>
    </format>
    <format dxfId="839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838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1">
            <x v="45"/>
          </reference>
        </references>
      </pivotArea>
    </format>
    <format dxfId="837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1" selected="0">
            <x v="45"/>
          </reference>
          <reference field="20" count="1">
            <x v="82"/>
          </reference>
        </references>
      </pivotArea>
    </format>
    <format dxfId="836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1">
            <x v="64"/>
          </reference>
        </references>
      </pivotArea>
    </format>
    <format dxfId="835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1" selected="0">
            <x v="64"/>
          </reference>
          <reference field="20" count="1">
            <x v="103"/>
          </reference>
        </references>
      </pivotArea>
    </format>
    <format dxfId="834">
      <pivotArea collapsedLevelsAreSubtotals="1" fieldPosition="0">
        <references count="3">
          <reference field="10" count="1" selected="0">
            <x v="7"/>
          </reference>
          <reference field="12" count="1" selected="0">
            <x v="2"/>
          </reference>
          <reference field="14" count="1">
            <x v="22"/>
          </reference>
        </references>
      </pivotArea>
    </format>
    <format dxfId="833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22"/>
          </reference>
          <reference field="19" count="1">
            <x v="23"/>
          </reference>
        </references>
      </pivotArea>
    </format>
    <format dxfId="832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22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831">
      <pivotArea collapsedLevelsAreSubtotals="1" fieldPosition="0">
        <references count="3">
          <reference field="10" count="1" selected="0">
            <x v="7"/>
          </reference>
          <reference field="12" count="1" selected="0">
            <x v="2"/>
          </reference>
          <reference field="14" count="1">
            <x v="56"/>
          </reference>
        </references>
      </pivotArea>
    </format>
    <format dxfId="830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>
            <x v="22"/>
          </reference>
        </references>
      </pivotArea>
    </format>
    <format dxfId="829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22"/>
          </reference>
          <reference field="20" count="1">
            <x v="60"/>
          </reference>
        </references>
      </pivotArea>
    </format>
    <format dxfId="828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>
            <x v="23"/>
          </reference>
        </references>
      </pivotArea>
    </format>
    <format dxfId="827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826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>
            <x v="44"/>
          </reference>
        </references>
      </pivotArea>
    </format>
    <format dxfId="825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44"/>
          </reference>
          <reference field="20" count="1">
            <x v="65"/>
          </reference>
        </references>
      </pivotArea>
    </format>
    <format dxfId="824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>
            <x v="53"/>
          </reference>
        </references>
      </pivotArea>
    </format>
    <format dxfId="823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53"/>
          </reference>
          <reference field="20" count="1">
            <x v="112"/>
          </reference>
        </references>
      </pivotArea>
    </format>
    <format dxfId="822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>
            <x v="65"/>
          </reference>
        </references>
      </pivotArea>
    </format>
    <format dxfId="821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65"/>
          </reference>
          <reference field="20" count="1">
            <x v="102"/>
          </reference>
        </references>
      </pivotArea>
    </format>
    <format dxfId="820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>
            <x v="67"/>
          </reference>
        </references>
      </pivotArea>
    </format>
    <format dxfId="819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818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>
            <x v="94"/>
          </reference>
        </references>
      </pivotArea>
    </format>
    <format dxfId="817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94"/>
          </reference>
          <reference field="20" count="1">
            <x v="99"/>
          </reference>
        </references>
      </pivotArea>
    </format>
    <format dxfId="816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>
            <x v="97"/>
          </reference>
        </references>
      </pivotArea>
    </format>
    <format dxfId="815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97"/>
          </reference>
          <reference field="20" count="1">
            <x v="27"/>
          </reference>
        </references>
      </pivotArea>
    </format>
    <format dxfId="814">
      <pivotArea collapsedLevelsAreSubtotals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>
            <x v="115"/>
          </reference>
        </references>
      </pivotArea>
    </format>
    <format dxfId="813">
      <pivotArea collapsedLevelsAreSubtotals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115"/>
          </reference>
          <reference field="20" count="1">
            <x v="73"/>
          </reference>
        </references>
      </pivotArea>
    </format>
    <format dxfId="812">
      <pivotArea collapsedLevelsAreSubtotals="1" fieldPosition="0">
        <references count="1">
          <reference field="10" count="1">
            <x v="8"/>
          </reference>
        </references>
      </pivotArea>
    </format>
    <format dxfId="811">
      <pivotArea collapsedLevelsAreSubtotals="1" fieldPosition="0">
        <references count="2">
          <reference field="10" count="1" selected="0">
            <x v="8"/>
          </reference>
          <reference field="12" count="1">
            <x v="2"/>
          </reference>
        </references>
      </pivotArea>
    </format>
    <format dxfId="810">
      <pivotArea collapsedLevelsAreSubtotals="1" fieldPosition="0">
        <references count="3">
          <reference field="10" count="1" selected="0">
            <x v="8"/>
          </reference>
          <reference field="12" count="1" selected="0">
            <x v="2"/>
          </reference>
          <reference field="14" count="1">
            <x v="51"/>
          </reference>
        </references>
      </pivotArea>
    </format>
    <format dxfId="809">
      <pivotArea collapsedLevelsAreSubtotals="1" fieldPosition="0">
        <references count="4">
          <reference field="10" count="1" selected="0">
            <x v="8"/>
          </reference>
          <reference field="12" count="1" selected="0">
            <x v="2"/>
          </reference>
          <reference field="14" count="1" selected="0">
            <x v="51"/>
          </reference>
          <reference field="19" count="1">
            <x v="98"/>
          </reference>
        </references>
      </pivotArea>
    </format>
    <format dxfId="808">
      <pivotArea collapsedLevelsAreSubtotals="1" fieldPosition="0">
        <references count="5">
          <reference field="10" count="1" selected="0">
            <x v="8"/>
          </reference>
          <reference field="12" count="1" selected="0">
            <x v="2"/>
          </reference>
          <reference field="14" count="1" selected="0">
            <x v="51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807">
      <pivotArea collapsedLevelsAreSubtotals="1" fieldPosition="0">
        <references count="1">
          <reference field="10" count="1">
            <x v="9"/>
          </reference>
        </references>
      </pivotArea>
    </format>
    <format dxfId="806">
      <pivotArea collapsedLevelsAreSubtotals="1" fieldPosition="0">
        <references count="2">
          <reference field="10" count="1" selected="0">
            <x v="9"/>
          </reference>
          <reference field="12" count="1">
            <x v="2"/>
          </reference>
        </references>
      </pivotArea>
    </format>
    <format dxfId="805">
      <pivotArea collapsedLevelsAreSubtotals="1" fieldPosition="0">
        <references count="3">
          <reference field="10" count="1" selected="0">
            <x v="9"/>
          </reference>
          <reference field="12" count="1" selected="0">
            <x v="2"/>
          </reference>
          <reference field="14" count="1">
            <x v="11"/>
          </reference>
        </references>
      </pivotArea>
    </format>
    <format dxfId="804">
      <pivotArea collapsedLevelsAreSubtotals="1" fieldPosition="0">
        <references count="4">
          <reference field="10" count="1" selected="0">
            <x v="9"/>
          </reference>
          <reference field="12" count="1" selected="0">
            <x v="2"/>
          </reference>
          <reference field="14" count="1" selected="0">
            <x v="11"/>
          </reference>
          <reference field="19" count="1">
            <x v="98"/>
          </reference>
        </references>
      </pivotArea>
    </format>
    <format dxfId="803">
      <pivotArea collapsedLevelsAreSubtotals="1" fieldPosition="0">
        <references count="5">
          <reference field="10" count="1" selected="0">
            <x v="9"/>
          </reference>
          <reference field="12" count="1" selected="0">
            <x v="2"/>
          </reference>
          <reference field="14" count="1" selected="0">
            <x v="11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802">
      <pivotArea collapsedLevelsAreSubtotals="1" fieldPosition="0">
        <references count="1">
          <reference field="10" count="1">
            <x v="10"/>
          </reference>
        </references>
      </pivotArea>
    </format>
    <format dxfId="801">
      <pivotArea collapsedLevelsAreSubtotals="1" fieldPosition="0">
        <references count="2">
          <reference field="10" count="1" selected="0">
            <x v="10"/>
          </reference>
          <reference field="12" count="1">
            <x v="0"/>
          </reference>
        </references>
      </pivotArea>
    </format>
    <format dxfId="800">
      <pivotArea collapsedLevelsAreSubtotals="1" fieldPosition="0">
        <references count="3">
          <reference field="10" count="1" selected="0">
            <x v="10"/>
          </reference>
          <reference field="12" count="1" selected="0">
            <x v="0"/>
          </reference>
          <reference field="14" count="1">
            <x v="37"/>
          </reference>
        </references>
      </pivotArea>
    </format>
    <format dxfId="799">
      <pivotArea collapsedLevelsAreSubtotals="1" fieldPosition="0">
        <references count="4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>
            <x v="40"/>
          </reference>
        </references>
      </pivotArea>
    </format>
    <format dxfId="798">
      <pivotArea collapsedLevelsAreSubtotals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40"/>
          </reference>
          <reference field="20" count="1">
            <x v="78"/>
          </reference>
        </references>
      </pivotArea>
    </format>
    <format dxfId="797">
      <pivotArea collapsedLevelsAreSubtotals="1" fieldPosition="0">
        <references count="4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>
            <x v="42"/>
          </reference>
        </references>
      </pivotArea>
    </format>
    <format dxfId="796">
      <pivotArea collapsedLevelsAreSubtotals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795">
      <pivotArea collapsedLevelsAreSubtotals="1" fieldPosition="0">
        <references count="4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>
            <x v="46"/>
          </reference>
        </references>
      </pivotArea>
    </format>
    <format dxfId="794">
      <pivotArea collapsedLevelsAreSubtotals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793">
      <pivotArea collapsedLevelsAreSubtotals="1" fieldPosition="0">
        <references count="4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>
            <x v="65"/>
          </reference>
        </references>
      </pivotArea>
    </format>
    <format dxfId="792">
      <pivotArea collapsedLevelsAreSubtotals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65"/>
          </reference>
          <reference field="20" count="1">
            <x v="102"/>
          </reference>
        </references>
      </pivotArea>
    </format>
    <format dxfId="791">
      <pivotArea collapsedLevelsAreSubtotals="1" fieldPosition="0">
        <references count="4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>
            <x v="121"/>
          </reference>
        </references>
      </pivotArea>
    </format>
    <format dxfId="790">
      <pivotArea collapsedLevelsAreSubtotals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789">
      <pivotArea collapsedLevelsAreSubtotals="1" fieldPosition="0">
        <references count="2">
          <reference field="10" count="1" selected="0">
            <x v="10"/>
          </reference>
          <reference field="12" count="1">
            <x v="4"/>
          </reference>
        </references>
      </pivotArea>
    </format>
    <format dxfId="788">
      <pivotArea collapsedLevelsAreSubtotals="1" fieldPosition="0">
        <references count="3">
          <reference field="10" count="1" selected="0">
            <x v="10"/>
          </reference>
          <reference field="12" count="1" selected="0">
            <x v="4"/>
          </reference>
          <reference field="14" count="1">
            <x v="10"/>
          </reference>
        </references>
      </pivotArea>
    </format>
    <format dxfId="787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1">
            <x v="23"/>
          </reference>
        </references>
      </pivotArea>
    </format>
    <format dxfId="786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785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1">
            <x v="32"/>
          </reference>
        </references>
      </pivotArea>
    </format>
    <format dxfId="784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783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1">
            <x v="60"/>
          </reference>
        </references>
      </pivotArea>
    </format>
    <format dxfId="782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1" selected="0">
            <x v="60"/>
          </reference>
          <reference field="20" count="1">
            <x v="71"/>
          </reference>
        </references>
      </pivotArea>
    </format>
    <format dxfId="781">
      <pivotArea collapsedLevelsAreSubtotals="1" fieldPosition="0">
        <references count="3">
          <reference field="10" count="1" selected="0">
            <x v="10"/>
          </reference>
          <reference field="12" count="1" selected="0">
            <x v="4"/>
          </reference>
          <reference field="14" count="1">
            <x v="17"/>
          </reference>
        </references>
      </pivotArea>
    </format>
    <format dxfId="780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>
            <x v="82"/>
          </reference>
        </references>
      </pivotArea>
    </format>
    <format dxfId="779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 selected="0">
            <x v="82"/>
          </reference>
          <reference field="20" count="1">
            <x v="25"/>
          </reference>
        </references>
      </pivotArea>
    </format>
    <format dxfId="778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>
            <x v="83"/>
          </reference>
        </references>
      </pivotArea>
    </format>
    <format dxfId="777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 selected="0">
            <x v="83"/>
          </reference>
          <reference field="20" count="1">
            <x v="106"/>
          </reference>
        </references>
      </pivotArea>
    </format>
    <format dxfId="776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>
            <x v="84"/>
          </reference>
        </references>
      </pivotArea>
    </format>
    <format dxfId="775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 selected="0">
            <x v="84"/>
          </reference>
          <reference field="20" count="1">
            <x v="109"/>
          </reference>
        </references>
      </pivotArea>
    </format>
    <format dxfId="774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>
            <x v="85"/>
          </reference>
        </references>
      </pivotArea>
    </format>
    <format dxfId="773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 selected="0">
            <x v="85"/>
          </reference>
          <reference field="20" count="1">
            <x v="100"/>
          </reference>
        </references>
      </pivotArea>
    </format>
    <format dxfId="772">
      <pivotArea collapsedLevelsAreSubtotals="1" fieldPosition="0">
        <references count="3">
          <reference field="10" count="1" selected="0">
            <x v="10"/>
          </reference>
          <reference field="12" count="1" selected="0">
            <x v="4"/>
          </reference>
          <reference field="14" count="1">
            <x v="48"/>
          </reference>
        </references>
      </pivotArea>
    </format>
    <format dxfId="771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48"/>
          </reference>
          <reference field="19" count="1">
            <x v="67"/>
          </reference>
        </references>
      </pivotArea>
    </format>
    <format dxfId="770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48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769">
      <pivotArea collapsedLevelsAreSubtotals="1" fieldPosition="0">
        <references count="3">
          <reference field="10" count="1" selected="0">
            <x v="10"/>
          </reference>
          <reference field="12" count="1" selected="0">
            <x v="4"/>
          </reference>
          <reference field="14" count="1">
            <x v="57"/>
          </reference>
        </references>
      </pivotArea>
    </format>
    <format dxfId="768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1">
            <x v="80"/>
          </reference>
        </references>
      </pivotArea>
    </format>
    <format dxfId="767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1" selected="0">
            <x v="80"/>
          </reference>
          <reference field="20" count="1">
            <x v="110"/>
          </reference>
        </references>
      </pivotArea>
    </format>
    <format dxfId="766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1">
            <x v="89"/>
          </reference>
        </references>
      </pivotArea>
    </format>
    <format dxfId="765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764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1">
            <x v="108"/>
          </reference>
        </references>
      </pivotArea>
    </format>
    <format dxfId="763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1" selected="0">
            <x v="108"/>
          </reference>
          <reference field="20" count="1">
            <x v="68"/>
          </reference>
        </references>
      </pivotArea>
    </format>
    <format dxfId="762">
      <pivotArea collapsedLevelsAreSubtotals="1" fieldPosition="0">
        <references count="3">
          <reference field="10" count="1" selected="0">
            <x v="10"/>
          </reference>
          <reference field="12" count="1" selected="0">
            <x v="4"/>
          </reference>
          <reference field="14" count="1">
            <x v="58"/>
          </reference>
        </references>
      </pivotArea>
    </format>
    <format dxfId="761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>
            <x v="42"/>
          </reference>
        </references>
      </pivotArea>
    </format>
    <format dxfId="760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759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>
            <x v="65"/>
          </reference>
        </references>
      </pivotArea>
    </format>
    <format dxfId="758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65"/>
          </reference>
          <reference field="20" count="1">
            <x v="102"/>
          </reference>
        </references>
      </pivotArea>
    </format>
    <format dxfId="757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>
            <x v="86"/>
          </reference>
        </references>
      </pivotArea>
    </format>
    <format dxfId="756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86"/>
          </reference>
          <reference field="20" count="1">
            <x v="81"/>
          </reference>
        </references>
      </pivotArea>
    </format>
    <format dxfId="755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>
            <x v="87"/>
          </reference>
        </references>
      </pivotArea>
    </format>
    <format dxfId="754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87"/>
          </reference>
          <reference field="20" count="1">
            <x v="132"/>
          </reference>
        </references>
      </pivotArea>
    </format>
    <format dxfId="753">
      <pivotArea collapsedLevelsAreSubtotals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>
            <x v="105"/>
          </reference>
        </references>
      </pivotArea>
    </format>
    <format dxfId="752">
      <pivotArea collapsedLevelsAreSubtotals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105"/>
          </reference>
          <reference field="20" count="1">
            <x v="12"/>
          </reference>
        </references>
      </pivotArea>
    </format>
    <format dxfId="751">
      <pivotArea collapsedLevelsAreSubtotals="1" fieldPosition="0">
        <references count="1">
          <reference field="10" count="1">
            <x v="11"/>
          </reference>
        </references>
      </pivotArea>
    </format>
    <format dxfId="750">
      <pivotArea collapsedLevelsAreSubtotals="1" fieldPosition="0">
        <references count="2">
          <reference field="10" count="1" selected="0">
            <x v="11"/>
          </reference>
          <reference field="12" count="1">
            <x v="0"/>
          </reference>
        </references>
      </pivotArea>
    </format>
    <format dxfId="749">
      <pivotArea collapsedLevelsAreSubtotals="1" fieldPosition="0">
        <references count="3">
          <reference field="10" count="1" selected="0">
            <x v="11"/>
          </reference>
          <reference field="12" count="1" selected="0">
            <x v="0"/>
          </reference>
          <reference field="14" count="1">
            <x v="27"/>
          </reference>
        </references>
      </pivotArea>
    </format>
    <format dxfId="74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0"/>
          </reference>
          <reference field="14" count="1" selected="0">
            <x v="27"/>
          </reference>
          <reference field="19" count="1">
            <x v="41"/>
          </reference>
        </references>
      </pivotArea>
    </format>
    <format dxfId="74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0"/>
          </reference>
          <reference field="14" count="1" selected="0">
            <x v="27"/>
          </reference>
          <reference field="19" count="1" selected="0">
            <x v="41"/>
          </reference>
          <reference field="20" count="1">
            <x v="16"/>
          </reference>
        </references>
      </pivotArea>
    </format>
    <format dxfId="746">
      <pivotArea collapsedLevelsAreSubtotals="1" fieldPosition="0">
        <references count="2">
          <reference field="10" count="1" selected="0">
            <x v="11"/>
          </reference>
          <reference field="12" count="1">
            <x v="2"/>
          </reference>
        </references>
      </pivotArea>
    </format>
    <format dxfId="745">
      <pivotArea collapsedLevelsAreSubtotals="1" fieldPosition="0">
        <references count="3">
          <reference field="10" count="1" selected="0">
            <x v="11"/>
          </reference>
          <reference field="12" count="1" selected="0">
            <x v="2"/>
          </reference>
          <reference field="14" count="1">
            <x v="26"/>
          </reference>
        </references>
      </pivotArea>
    </format>
    <format dxfId="74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1"/>
          </reference>
        </references>
      </pivotArea>
    </format>
    <format dxfId="74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"/>
          </reference>
          <reference field="20" count="1">
            <x v="122"/>
          </reference>
        </references>
      </pivotArea>
    </format>
    <format dxfId="74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5"/>
          </reference>
        </references>
      </pivotArea>
    </format>
    <format dxfId="74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5"/>
          </reference>
          <reference field="20" count="1">
            <x v="84"/>
          </reference>
        </references>
      </pivotArea>
    </format>
    <format dxfId="74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6"/>
          </reference>
        </references>
      </pivotArea>
    </format>
    <format dxfId="73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6"/>
          </reference>
          <reference field="20" count="1">
            <x v="41"/>
          </reference>
        </references>
      </pivotArea>
    </format>
    <format dxfId="73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9"/>
          </reference>
        </references>
      </pivotArea>
    </format>
    <format dxfId="73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9"/>
          </reference>
          <reference field="20" count="1">
            <x v="22"/>
          </reference>
        </references>
      </pivotArea>
    </format>
    <format dxfId="73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10"/>
          </reference>
        </references>
      </pivotArea>
    </format>
    <format dxfId="73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0"/>
          </reference>
          <reference field="20" count="1">
            <x v="23"/>
          </reference>
        </references>
      </pivotArea>
    </format>
    <format dxfId="73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11"/>
          </reference>
        </references>
      </pivotArea>
    </format>
    <format dxfId="73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1"/>
          </reference>
          <reference field="20" count="1">
            <x v="2"/>
          </reference>
        </references>
      </pivotArea>
    </format>
    <format dxfId="73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12"/>
          </reference>
        </references>
      </pivotArea>
    </format>
    <format dxfId="73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2"/>
          </reference>
          <reference field="20" count="1">
            <x v="1"/>
          </reference>
        </references>
      </pivotArea>
    </format>
    <format dxfId="73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13"/>
          </reference>
        </references>
      </pivotArea>
    </format>
    <format dxfId="72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3"/>
          </reference>
          <reference field="20" count="1">
            <x v="3"/>
          </reference>
        </references>
      </pivotArea>
    </format>
    <format dxfId="72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15"/>
          </reference>
        </references>
      </pivotArea>
    </format>
    <format dxfId="72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5"/>
          </reference>
          <reference field="20" count="1">
            <x v="70"/>
          </reference>
        </references>
      </pivotArea>
    </format>
    <format dxfId="72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17"/>
          </reference>
        </references>
      </pivotArea>
    </format>
    <format dxfId="72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7"/>
          </reference>
          <reference field="20" count="1">
            <x v="36"/>
          </reference>
        </references>
      </pivotArea>
    </format>
    <format dxfId="72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41"/>
          </reference>
        </references>
      </pivotArea>
    </format>
    <format dxfId="72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41"/>
          </reference>
          <reference field="20" count="1">
            <x v="16"/>
          </reference>
        </references>
      </pivotArea>
    </format>
    <format dxfId="72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>
            <x v="58"/>
          </reference>
        </references>
      </pivotArea>
    </format>
    <format dxfId="72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58"/>
          </reference>
          <reference field="20" count="1">
            <x v="6"/>
          </reference>
        </references>
      </pivotArea>
    </format>
    <format dxfId="720">
      <pivotArea collapsedLevelsAreSubtotals="1" fieldPosition="0">
        <references count="2">
          <reference field="10" count="1" selected="0">
            <x v="11"/>
          </reference>
          <reference field="12" count="1">
            <x v="4"/>
          </reference>
        </references>
      </pivotArea>
    </format>
    <format dxfId="719">
      <pivotArea collapsedLevelsAreSubtotals="1" fieldPosition="0">
        <references count="3">
          <reference field="10" count="1" selected="0">
            <x v="11"/>
          </reference>
          <reference field="12" count="1" selected="0">
            <x v="4"/>
          </reference>
          <reference field="14" count="1">
            <x v="13"/>
          </reference>
        </references>
      </pivotArea>
    </format>
    <format dxfId="71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18"/>
          </reference>
        </references>
      </pivotArea>
    </format>
    <format dxfId="71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8"/>
          </reference>
          <reference field="20" count="1">
            <x v="63"/>
          </reference>
        </references>
      </pivotArea>
    </format>
    <format dxfId="71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20"/>
          </reference>
        </references>
      </pivotArea>
    </format>
    <format dxfId="71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71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23"/>
          </reference>
        </references>
      </pivotArea>
    </format>
    <format dxfId="71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71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28"/>
          </reference>
        </references>
      </pivotArea>
    </format>
    <format dxfId="71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28"/>
          </reference>
          <reference field="20" count="1">
            <x v="87"/>
          </reference>
        </references>
      </pivotArea>
    </format>
    <format dxfId="71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29"/>
          </reference>
        </references>
      </pivotArea>
    </format>
    <format dxfId="70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29"/>
          </reference>
          <reference field="20" count="1">
            <x v="15"/>
          </reference>
        </references>
      </pivotArea>
    </format>
    <format dxfId="70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31"/>
          </reference>
        </references>
      </pivotArea>
    </format>
    <format dxfId="70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31"/>
          </reference>
          <reference field="20" count="1">
            <x v="133"/>
          </reference>
        </references>
      </pivotArea>
    </format>
    <format dxfId="70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32"/>
          </reference>
        </references>
      </pivotArea>
    </format>
    <format dxfId="70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70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33"/>
          </reference>
        </references>
      </pivotArea>
    </format>
    <format dxfId="70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33"/>
          </reference>
          <reference field="20" count="1">
            <x v="9"/>
          </reference>
        </references>
      </pivotArea>
    </format>
    <format dxfId="70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34"/>
          </reference>
        </references>
      </pivotArea>
    </format>
    <format dxfId="70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34"/>
          </reference>
          <reference field="20" count="1">
            <x v="75"/>
          </reference>
        </references>
      </pivotArea>
    </format>
    <format dxfId="70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41"/>
          </reference>
        </references>
      </pivotArea>
    </format>
    <format dxfId="69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41"/>
          </reference>
          <reference field="20" count="1">
            <x v="16"/>
          </reference>
        </references>
      </pivotArea>
    </format>
    <format dxfId="69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46"/>
          </reference>
        </references>
      </pivotArea>
    </format>
    <format dxfId="69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69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47"/>
          </reference>
        </references>
      </pivotArea>
    </format>
    <format dxfId="69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47"/>
          </reference>
          <reference field="20" count="1">
            <x v="90"/>
          </reference>
        </references>
      </pivotArea>
    </format>
    <format dxfId="69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49"/>
          </reference>
        </references>
      </pivotArea>
    </format>
    <format dxfId="69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49"/>
          </reference>
          <reference field="20" count="1">
            <x v="92"/>
          </reference>
        </references>
      </pivotArea>
    </format>
    <format dxfId="69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50"/>
          </reference>
        </references>
      </pivotArea>
    </format>
    <format dxfId="69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0"/>
          </reference>
          <reference field="20" count="1">
            <x v="93"/>
          </reference>
        </references>
      </pivotArea>
    </format>
    <format dxfId="69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51"/>
          </reference>
        </references>
      </pivotArea>
    </format>
    <format dxfId="68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1"/>
          </reference>
          <reference field="20" count="1">
            <x v="30"/>
          </reference>
        </references>
      </pivotArea>
    </format>
    <format dxfId="68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52"/>
          </reference>
        </references>
      </pivotArea>
    </format>
    <format dxfId="68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2"/>
          </reference>
          <reference field="20" count="1">
            <x v="124"/>
          </reference>
        </references>
      </pivotArea>
    </format>
    <format dxfId="68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53"/>
          </reference>
        </references>
      </pivotArea>
    </format>
    <format dxfId="68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3"/>
          </reference>
          <reference field="20" count="1">
            <x v="112"/>
          </reference>
        </references>
      </pivotArea>
    </format>
    <format dxfId="68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56"/>
          </reference>
        </references>
      </pivotArea>
    </format>
    <format dxfId="68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6"/>
          </reference>
          <reference field="20" count="1">
            <x v="5"/>
          </reference>
        </references>
      </pivotArea>
    </format>
    <format dxfId="68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58"/>
          </reference>
        </references>
      </pivotArea>
    </format>
    <format dxfId="68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8"/>
          </reference>
          <reference field="20" count="1">
            <x v="6"/>
          </reference>
        </references>
      </pivotArea>
    </format>
    <format dxfId="68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59"/>
          </reference>
        </references>
      </pivotArea>
    </format>
    <format dxfId="67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9"/>
          </reference>
          <reference field="20" count="1">
            <x v="7"/>
          </reference>
        </references>
      </pivotArea>
    </format>
    <format dxfId="67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60"/>
          </reference>
        </references>
      </pivotArea>
    </format>
    <format dxfId="67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0"/>
          </reference>
          <reference field="20" count="1">
            <x v="71"/>
          </reference>
        </references>
      </pivotArea>
    </format>
    <format dxfId="67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61"/>
          </reference>
        </references>
      </pivotArea>
    </format>
    <format dxfId="67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67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63"/>
          </reference>
        </references>
      </pivotArea>
    </format>
    <format dxfId="67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3"/>
          </reference>
          <reference field="20" count="1">
            <x v="105"/>
          </reference>
        </references>
      </pivotArea>
    </format>
    <format dxfId="67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64"/>
          </reference>
        </references>
      </pivotArea>
    </format>
    <format dxfId="67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4"/>
          </reference>
          <reference field="20" count="1">
            <x v="103"/>
          </reference>
        </references>
      </pivotArea>
    </format>
    <format dxfId="67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66"/>
          </reference>
        </references>
      </pivotArea>
    </format>
    <format dxfId="66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6"/>
          </reference>
          <reference field="20" count="1">
            <x v="113"/>
          </reference>
        </references>
      </pivotArea>
    </format>
    <format dxfId="66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71"/>
          </reference>
        </references>
      </pivotArea>
    </format>
    <format dxfId="66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1"/>
          </reference>
          <reference field="20" count="1">
            <x v="98"/>
          </reference>
        </references>
      </pivotArea>
    </format>
    <format dxfId="66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72"/>
          </reference>
        </references>
      </pivotArea>
    </format>
    <format dxfId="66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2"/>
          </reference>
          <reference field="20" count="1">
            <x v="97"/>
          </reference>
        </references>
      </pivotArea>
    </format>
    <format dxfId="66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73"/>
          </reference>
        </references>
      </pivotArea>
    </format>
    <format dxfId="66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3"/>
          </reference>
          <reference field="20" count="1">
            <x v="17"/>
          </reference>
        </references>
      </pivotArea>
    </format>
    <format dxfId="66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74"/>
          </reference>
        </references>
      </pivotArea>
    </format>
    <format dxfId="66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4"/>
          </reference>
          <reference field="20" count="1">
            <x v="19"/>
          </reference>
        </references>
      </pivotArea>
    </format>
    <format dxfId="66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75"/>
          </reference>
        </references>
      </pivotArea>
    </format>
    <format dxfId="65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5"/>
          </reference>
          <reference field="20" count="1">
            <x v="52"/>
          </reference>
        </references>
      </pivotArea>
    </format>
    <format dxfId="65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78"/>
          </reference>
        </references>
      </pivotArea>
    </format>
    <format dxfId="65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8"/>
          </reference>
          <reference field="20" count="1">
            <x v="95"/>
          </reference>
        </references>
      </pivotArea>
    </format>
    <format dxfId="65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79"/>
          </reference>
        </references>
      </pivotArea>
    </format>
    <format dxfId="65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65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89"/>
          </reference>
        </references>
      </pivotArea>
    </format>
    <format dxfId="65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65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93"/>
          </reference>
        </references>
      </pivotArea>
    </format>
    <format dxfId="65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93"/>
          </reference>
          <reference field="20" count="1">
            <x v="47"/>
          </reference>
        </references>
      </pivotArea>
    </format>
    <format dxfId="65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97"/>
          </reference>
        </references>
      </pivotArea>
    </format>
    <format dxfId="64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97"/>
          </reference>
          <reference field="20" count="1">
            <x v="27"/>
          </reference>
        </references>
      </pivotArea>
    </format>
    <format dxfId="64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107"/>
          </reference>
        </references>
      </pivotArea>
    </format>
    <format dxfId="64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07"/>
          </reference>
          <reference field="20" count="1">
            <x v="67"/>
          </reference>
        </references>
      </pivotArea>
    </format>
    <format dxfId="646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108"/>
          </reference>
        </references>
      </pivotArea>
    </format>
    <format dxfId="645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08"/>
          </reference>
          <reference field="20" count="1">
            <x v="68"/>
          </reference>
        </references>
      </pivotArea>
    </format>
    <format dxfId="644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110"/>
          </reference>
        </references>
      </pivotArea>
    </format>
    <format dxfId="643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10"/>
          </reference>
          <reference field="20" count="1">
            <x v="76"/>
          </reference>
        </references>
      </pivotArea>
    </format>
    <format dxfId="642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114"/>
          </reference>
        </references>
      </pivotArea>
    </format>
    <format dxfId="641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14"/>
          </reference>
          <reference field="20" count="1">
            <x v="129"/>
          </reference>
        </references>
      </pivotArea>
    </format>
    <format dxfId="640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117"/>
          </reference>
        </references>
      </pivotArea>
    </format>
    <format dxfId="639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17"/>
          </reference>
          <reference field="20" count="1">
            <x v="119"/>
          </reference>
        </references>
      </pivotArea>
    </format>
    <format dxfId="638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>
            <x v="120"/>
          </reference>
        </references>
      </pivotArea>
    </format>
    <format dxfId="637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20"/>
          </reference>
          <reference field="20" count="1">
            <x v="80"/>
          </reference>
        </references>
      </pivotArea>
    </format>
    <format dxfId="636">
      <pivotArea collapsedLevelsAreSubtotals="1" fieldPosition="0">
        <references count="3">
          <reference field="10" count="1" selected="0">
            <x v="11"/>
          </reference>
          <reference field="12" count="1" selected="0">
            <x v="4"/>
          </reference>
          <reference field="14" count="1">
            <x v="62"/>
          </reference>
        </references>
      </pivotArea>
    </format>
    <format dxfId="635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0"/>
          </reference>
        </references>
      </pivotArea>
    </format>
    <format dxfId="634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0"/>
          </reference>
          <reference field="20" count="1">
            <x v="24"/>
          </reference>
        </references>
      </pivotArea>
    </format>
    <format dxfId="633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1"/>
          </reference>
        </references>
      </pivotArea>
    </format>
    <format dxfId="632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"/>
          </reference>
          <reference field="20" count="1">
            <x v="122"/>
          </reference>
        </references>
      </pivotArea>
    </format>
    <format dxfId="631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2"/>
          </reference>
        </references>
      </pivotArea>
    </format>
    <format dxfId="630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2"/>
          </reference>
          <reference field="20" count="1">
            <x v="44"/>
          </reference>
        </references>
      </pivotArea>
    </format>
    <format dxfId="629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3"/>
          </reference>
        </references>
      </pivotArea>
    </format>
    <format dxfId="628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3"/>
          </reference>
          <reference field="20" count="1">
            <x v="123"/>
          </reference>
        </references>
      </pivotArea>
    </format>
    <format dxfId="627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4"/>
          </reference>
        </references>
      </pivotArea>
    </format>
    <format dxfId="626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4"/>
          </reference>
          <reference field="20" count="1">
            <x v="96"/>
          </reference>
        </references>
      </pivotArea>
    </format>
    <format dxfId="625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5"/>
          </reference>
        </references>
      </pivotArea>
    </format>
    <format dxfId="624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5"/>
          </reference>
          <reference field="20" count="1">
            <x v="84"/>
          </reference>
        </references>
      </pivotArea>
    </format>
    <format dxfId="623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6"/>
          </reference>
        </references>
      </pivotArea>
    </format>
    <format dxfId="622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6"/>
          </reference>
          <reference field="20" count="1">
            <x v="41"/>
          </reference>
        </references>
      </pivotArea>
    </format>
    <format dxfId="621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7"/>
          </reference>
        </references>
      </pivotArea>
    </format>
    <format dxfId="620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7"/>
          </reference>
          <reference field="20" count="1">
            <x v="45"/>
          </reference>
        </references>
      </pivotArea>
    </format>
    <format dxfId="619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8"/>
          </reference>
        </references>
      </pivotArea>
    </format>
    <format dxfId="618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8"/>
          </reference>
          <reference field="20" count="1">
            <x v="18"/>
          </reference>
        </references>
      </pivotArea>
    </format>
    <format dxfId="617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9"/>
          </reference>
        </references>
      </pivotArea>
    </format>
    <format dxfId="616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9"/>
          </reference>
          <reference field="20" count="1">
            <x v="22"/>
          </reference>
        </references>
      </pivotArea>
    </format>
    <format dxfId="615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10"/>
          </reference>
        </references>
      </pivotArea>
    </format>
    <format dxfId="614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0"/>
          </reference>
          <reference field="20" count="1">
            <x v="23"/>
          </reference>
        </references>
      </pivotArea>
    </format>
    <format dxfId="613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11"/>
          </reference>
        </references>
      </pivotArea>
    </format>
    <format dxfId="612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1"/>
          </reference>
          <reference field="20" count="1">
            <x v="2"/>
          </reference>
        </references>
      </pivotArea>
    </format>
    <format dxfId="611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12"/>
          </reference>
        </references>
      </pivotArea>
    </format>
    <format dxfId="610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2"/>
          </reference>
          <reference field="20" count="1">
            <x v="1"/>
          </reference>
        </references>
      </pivotArea>
    </format>
    <format dxfId="609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13"/>
          </reference>
        </references>
      </pivotArea>
    </format>
    <format dxfId="608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3"/>
          </reference>
          <reference field="20" count="1">
            <x v="3"/>
          </reference>
        </references>
      </pivotArea>
    </format>
    <format dxfId="607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14"/>
          </reference>
        </references>
      </pivotArea>
    </format>
    <format dxfId="606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4"/>
          </reference>
          <reference field="20" count="1">
            <x v="48"/>
          </reference>
        </references>
      </pivotArea>
    </format>
    <format dxfId="605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15"/>
          </reference>
        </references>
      </pivotArea>
    </format>
    <format dxfId="604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5"/>
          </reference>
          <reference field="20" count="1">
            <x v="70"/>
          </reference>
        </references>
      </pivotArea>
    </format>
    <format dxfId="603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16"/>
          </reference>
        </references>
      </pivotArea>
    </format>
    <format dxfId="602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6"/>
          </reference>
          <reference field="20" count="1">
            <x v="46"/>
          </reference>
        </references>
      </pivotArea>
    </format>
    <format dxfId="601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67"/>
          </reference>
        </references>
      </pivotArea>
    </format>
    <format dxfId="600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599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91"/>
          </reference>
        </references>
      </pivotArea>
    </format>
    <format dxfId="598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91"/>
          </reference>
          <reference field="20" count="1">
            <x v="115"/>
          </reference>
        </references>
      </pivotArea>
    </format>
    <format dxfId="597">
      <pivotArea collapsedLevelsAreSubtotals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>
            <x v="94"/>
          </reference>
        </references>
      </pivotArea>
    </format>
    <format dxfId="596">
      <pivotArea collapsedLevelsAreSubtotals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94"/>
          </reference>
          <reference field="20" count="1">
            <x v="99"/>
          </reference>
        </references>
      </pivotArea>
    </format>
    <format dxfId="595">
      <pivotArea collapsedLevelsAreSubtotals="1" fieldPosition="0">
        <references count="1">
          <reference field="10" count="1">
            <x v="12"/>
          </reference>
        </references>
      </pivotArea>
    </format>
    <format dxfId="594">
      <pivotArea collapsedLevelsAreSubtotals="1" fieldPosition="0">
        <references count="2">
          <reference field="10" count="1" selected="0">
            <x v="12"/>
          </reference>
          <reference field="12" count="1">
            <x v="4"/>
          </reference>
        </references>
      </pivotArea>
    </format>
    <format dxfId="593">
      <pivotArea collapsedLevelsAreSubtotals="1" fieldPosition="0">
        <references count="3">
          <reference field="10" count="1" selected="0">
            <x v="12"/>
          </reference>
          <reference field="12" count="1" selected="0">
            <x v="4"/>
          </reference>
          <reference field="14" count="1">
            <x v="0"/>
          </reference>
        </references>
      </pivotArea>
    </format>
    <format dxfId="592">
      <pivotArea collapsedLevelsAreSubtotals="1" fieldPosition="0">
        <references count="4">
          <reference field="10" count="1" selected="0">
            <x v="12"/>
          </reference>
          <reference field="12" count="1" selected="0">
            <x v="4"/>
          </reference>
          <reference field="14" count="1" selected="0">
            <x v="0"/>
          </reference>
          <reference field="19" count="1">
            <x v="61"/>
          </reference>
        </references>
      </pivotArea>
    </format>
    <format dxfId="591">
      <pivotArea collapsedLevelsAreSubtotals="1" fieldPosition="0">
        <references count="5">
          <reference field="10" count="1" selected="0">
            <x v="12"/>
          </reference>
          <reference field="12" count="1" selected="0">
            <x v="4"/>
          </reference>
          <reference field="14" count="1" selected="0">
            <x v="0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590">
      <pivotArea collapsedLevelsAreSubtotals="1" fieldPosition="0">
        <references count="4">
          <reference field="10" count="1" selected="0">
            <x v="12"/>
          </reference>
          <reference field="12" count="1" selected="0">
            <x v="4"/>
          </reference>
          <reference field="14" count="1" selected="0">
            <x v="0"/>
          </reference>
          <reference field="19" count="1">
            <x v="64"/>
          </reference>
        </references>
      </pivotArea>
    </format>
    <format dxfId="589">
      <pivotArea collapsedLevelsAreSubtotals="1" fieldPosition="0">
        <references count="5">
          <reference field="10" count="1" selected="0">
            <x v="12"/>
          </reference>
          <reference field="12" count="1" selected="0">
            <x v="4"/>
          </reference>
          <reference field="14" count="1" selected="0">
            <x v="0"/>
          </reference>
          <reference field="19" count="1" selected="0">
            <x v="64"/>
          </reference>
          <reference field="20" count="1">
            <x v="103"/>
          </reference>
        </references>
      </pivotArea>
    </format>
    <format dxfId="588">
      <pivotArea collapsedLevelsAreSubtotals="1" fieldPosition="0">
        <references count="1">
          <reference field="10" count="1">
            <x v="13"/>
          </reference>
        </references>
      </pivotArea>
    </format>
    <format dxfId="587">
      <pivotArea collapsedLevelsAreSubtotals="1" fieldPosition="0">
        <references count="2">
          <reference field="10" count="1" selected="0">
            <x v="13"/>
          </reference>
          <reference field="12" count="1">
            <x v="0"/>
          </reference>
        </references>
      </pivotArea>
    </format>
    <format dxfId="586">
      <pivotArea collapsedLevelsAreSubtotals="1" fieldPosition="0">
        <references count="3">
          <reference field="10" count="1" selected="0">
            <x v="13"/>
          </reference>
          <reference field="12" count="1" selected="0">
            <x v="0"/>
          </reference>
          <reference field="14" count="1">
            <x v="23"/>
          </reference>
        </references>
      </pivotArea>
    </format>
    <format dxfId="585">
      <pivotArea collapsedLevelsAreSubtotals="1" fieldPosition="0">
        <references count="4">
          <reference field="10" count="1" selected="0">
            <x v="13"/>
          </reference>
          <reference field="12" count="1" selected="0">
            <x v="0"/>
          </reference>
          <reference field="14" count="1" selected="0">
            <x v="23"/>
          </reference>
          <reference field="19" count="1">
            <x v="102"/>
          </reference>
        </references>
      </pivotArea>
    </format>
    <format dxfId="584">
      <pivotArea collapsedLevelsAreSubtotals="1" fieldPosition="0">
        <references count="5">
          <reference field="10" count="1" selected="0">
            <x v="13"/>
          </reference>
          <reference field="12" count="1" selected="0">
            <x v="0"/>
          </reference>
          <reference field="14" count="1" selected="0">
            <x v="23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583">
      <pivotArea collapsedLevelsAreSubtotals="1" fieldPosition="0">
        <references count="4">
          <reference field="10" count="1" selected="0">
            <x v="13"/>
          </reference>
          <reference field="12" count="1" selected="0">
            <x v="0"/>
          </reference>
          <reference field="14" count="1" selected="0">
            <x v="23"/>
          </reference>
          <reference field="19" count="1">
            <x v="105"/>
          </reference>
        </references>
      </pivotArea>
    </format>
    <format dxfId="582">
      <pivotArea collapsedLevelsAreSubtotals="1" fieldPosition="0">
        <references count="5">
          <reference field="10" count="1" selected="0">
            <x v="13"/>
          </reference>
          <reference field="12" count="1" selected="0">
            <x v="0"/>
          </reference>
          <reference field="14" count="1" selected="0">
            <x v="23"/>
          </reference>
          <reference field="19" count="1" selected="0">
            <x v="105"/>
          </reference>
          <reference field="20" count="1">
            <x v="12"/>
          </reference>
        </references>
      </pivotArea>
    </format>
    <format dxfId="581">
      <pivotArea collapsedLevelsAreSubtotals="1" fieldPosition="0">
        <references count="1">
          <reference field="10" count="1">
            <x v="14"/>
          </reference>
        </references>
      </pivotArea>
    </format>
    <format dxfId="580">
      <pivotArea collapsedLevelsAreSubtotals="1" fieldPosition="0">
        <references count="2">
          <reference field="10" count="1" selected="0">
            <x v="14"/>
          </reference>
          <reference field="12" count="1">
            <x v="0"/>
          </reference>
        </references>
      </pivotArea>
    </format>
    <format dxfId="579">
      <pivotArea collapsedLevelsAreSubtotals="1" fieldPosition="0">
        <references count="3">
          <reference field="10" count="1" selected="0">
            <x v="14"/>
          </reference>
          <reference field="12" count="1" selected="0">
            <x v="0"/>
          </reference>
          <reference field="14" count="1">
            <x v="34"/>
          </reference>
        </references>
      </pivotArea>
    </format>
    <format dxfId="578">
      <pivotArea collapsedLevelsAreSubtotals="1" fieldPosition="0">
        <references count="4">
          <reference field="10" count="1" selected="0">
            <x v="14"/>
          </reference>
          <reference field="12" count="1" selected="0">
            <x v="0"/>
          </reference>
          <reference field="14" count="1" selected="0">
            <x v="34"/>
          </reference>
          <reference field="19" count="1">
            <x v="106"/>
          </reference>
        </references>
      </pivotArea>
    </format>
    <format dxfId="577">
      <pivotArea collapsedLevelsAreSubtotals="1" fieldPosition="0">
        <references count="5">
          <reference field="10" count="1" selected="0">
            <x v="14"/>
          </reference>
          <reference field="12" count="1" selected="0">
            <x v="0"/>
          </reference>
          <reference field="14" count="1" selected="0">
            <x v="34"/>
          </reference>
          <reference field="19" count="1" selected="0">
            <x v="106"/>
          </reference>
          <reference field="20" count="1">
            <x v="10"/>
          </reference>
        </references>
      </pivotArea>
    </format>
    <format dxfId="576">
      <pivotArea collapsedLevelsAreSubtotals="1" fieldPosition="0">
        <references count="2">
          <reference field="10" count="1" selected="0">
            <x v="14"/>
          </reference>
          <reference field="12" count="1">
            <x v="4"/>
          </reference>
        </references>
      </pivotArea>
    </format>
    <format dxfId="575">
      <pivotArea collapsedLevelsAreSubtotals="1" fieldPosition="0">
        <references count="3">
          <reference field="10" count="1" selected="0">
            <x v="14"/>
          </reference>
          <reference field="12" count="1" selected="0">
            <x v="4"/>
          </reference>
          <reference field="14" count="1">
            <x v="24"/>
          </reference>
        </references>
      </pivotArea>
    </format>
    <format dxfId="574">
      <pivotArea collapsedLevelsAreSubtotals="1" fieldPosition="0">
        <references count="4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>
            <x v="18"/>
          </reference>
        </references>
      </pivotArea>
    </format>
    <format dxfId="573">
      <pivotArea collapsedLevelsAreSubtotals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18"/>
          </reference>
          <reference field="20" count="1">
            <x v="63"/>
          </reference>
        </references>
      </pivotArea>
    </format>
    <format dxfId="572">
      <pivotArea collapsedLevelsAreSubtotals="1" fieldPosition="0">
        <references count="4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>
            <x v="23"/>
          </reference>
        </references>
      </pivotArea>
    </format>
    <format dxfId="571">
      <pivotArea collapsedLevelsAreSubtotals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570">
      <pivotArea collapsedLevelsAreSubtotals="1" fieldPosition="0">
        <references count="4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>
            <x v="61"/>
          </reference>
        </references>
      </pivotArea>
    </format>
    <format dxfId="569">
      <pivotArea collapsedLevelsAreSubtotals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568">
      <pivotArea collapsedLevelsAreSubtotals="1" fieldPosition="0">
        <references count="4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>
            <x v="68"/>
          </reference>
        </references>
      </pivotArea>
    </format>
    <format dxfId="567">
      <pivotArea collapsedLevelsAreSubtotals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68"/>
          </reference>
          <reference field="20" count="1">
            <x v="114"/>
          </reference>
        </references>
      </pivotArea>
    </format>
    <format dxfId="566">
      <pivotArea collapsedLevelsAreSubtotals="1" fieldPosition="0">
        <references count="4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>
            <x v="124"/>
          </reference>
        </references>
      </pivotArea>
    </format>
    <format dxfId="565">
      <pivotArea collapsedLevelsAreSubtotals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124"/>
          </reference>
          <reference field="20" count="1">
            <x v="125"/>
          </reference>
        </references>
      </pivotArea>
    </format>
    <format dxfId="564">
      <pivotArea collapsedLevelsAreSubtotals="1" fieldPosition="0">
        <references count="1">
          <reference field="10" count="1">
            <x v="15"/>
          </reference>
        </references>
      </pivotArea>
    </format>
    <format dxfId="563">
      <pivotArea collapsedLevelsAreSubtotals="1" fieldPosition="0">
        <references count="2">
          <reference field="10" count="1" selected="0">
            <x v="15"/>
          </reference>
          <reference field="12" count="1">
            <x v="0"/>
          </reference>
        </references>
      </pivotArea>
    </format>
    <format dxfId="562">
      <pivotArea collapsedLevelsAreSubtotals="1" fieldPosition="0">
        <references count="3">
          <reference field="10" count="1" selected="0">
            <x v="15"/>
          </reference>
          <reference field="12" count="1" selected="0">
            <x v="0"/>
          </reference>
          <reference field="14" count="1">
            <x v="19"/>
          </reference>
        </references>
      </pivotArea>
    </format>
    <format dxfId="561">
      <pivotArea collapsedLevelsAreSubtotals="1" fieldPosition="0">
        <references count="4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>
            <x v="18"/>
          </reference>
        </references>
      </pivotArea>
    </format>
    <format dxfId="560">
      <pivotArea collapsedLevelsAreSubtotals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18"/>
          </reference>
          <reference field="20" count="1">
            <x v="63"/>
          </reference>
        </references>
      </pivotArea>
    </format>
    <format dxfId="559">
      <pivotArea collapsedLevelsAreSubtotals="1" fieldPosition="0">
        <references count="4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>
            <x v="23"/>
          </reference>
        </references>
      </pivotArea>
    </format>
    <format dxfId="558">
      <pivotArea collapsedLevelsAreSubtotals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557">
      <pivotArea collapsedLevelsAreSubtotals="1" fieldPosition="0">
        <references count="4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>
            <x v="61"/>
          </reference>
        </references>
      </pivotArea>
    </format>
    <format dxfId="556">
      <pivotArea collapsedLevelsAreSubtotals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555">
      <pivotArea collapsedLevelsAreSubtotals="1" fieldPosition="0">
        <references count="4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>
            <x v="68"/>
          </reference>
        </references>
      </pivotArea>
    </format>
    <format dxfId="554">
      <pivotArea collapsedLevelsAreSubtotals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68"/>
          </reference>
          <reference field="20" count="1">
            <x v="114"/>
          </reference>
        </references>
      </pivotArea>
    </format>
    <format dxfId="553">
      <pivotArea collapsedLevelsAreSubtotals="1" fieldPosition="0">
        <references count="4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>
            <x v="71"/>
          </reference>
        </references>
      </pivotArea>
    </format>
    <format dxfId="552">
      <pivotArea collapsedLevelsAreSubtotals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71"/>
          </reference>
          <reference field="20" count="1">
            <x v="98"/>
          </reference>
        </references>
      </pivotArea>
    </format>
    <format dxfId="551">
      <pivotArea collapsedLevelsAreSubtotals="1" fieldPosition="0">
        <references count="1">
          <reference field="10" count="1">
            <x v="16"/>
          </reference>
        </references>
      </pivotArea>
    </format>
    <format dxfId="550">
      <pivotArea collapsedLevelsAreSubtotals="1" fieldPosition="0">
        <references count="2">
          <reference field="10" count="1" selected="0">
            <x v="16"/>
          </reference>
          <reference field="12" count="1">
            <x v="2"/>
          </reference>
        </references>
      </pivotArea>
    </format>
    <format dxfId="549">
      <pivotArea collapsedLevelsAreSubtotals="1" fieldPosition="0">
        <references count="3">
          <reference field="10" count="1" selected="0">
            <x v="16"/>
          </reference>
          <reference field="12" count="1" selected="0">
            <x v="2"/>
          </reference>
          <reference field="14" count="1">
            <x v="68"/>
          </reference>
        </references>
      </pivotArea>
    </format>
    <format dxfId="548">
      <pivotArea collapsedLevelsAreSubtotals="1" fieldPosition="0">
        <references count="4">
          <reference field="10" count="1" selected="0">
            <x v="16"/>
          </reference>
          <reference field="12" count="1" selected="0">
            <x v="2"/>
          </reference>
          <reference field="14" count="1" selected="0">
            <x v="68"/>
          </reference>
          <reference field="19" count="1">
            <x v="98"/>
          </reference>
        </references>
      </pivotArea>
    </format>
    <format dxfId="547">
      <pivotArea collapsedLevelsAreSubtotals="1" fieldPosition="0">
        <references count="5">
          <reference field="10" count="1" selected="0">
            <x v="16"/>
          </reference>
          <reference field="12" count="1" selected="0">
            <x v="2"/>
          </reference>
          <reference field="14" count="1" selected="0">
            <x v="68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546">
      <pivotArea collapsedLevelsAreSubtotals="1" fieldPosition="0">
        <references count="1">
          <reference field="10" count="1">
            <x v="17"/>
          </reference>
        </references>
      </pivotArea>
    </format>
    <format dxfId="545">
      <pivotArea collapsedLevelsAreSubtotals="1" fieldPosition="0">
        <references count="2">
          <reference field="10" count="1" selected="0">
            <x v="17"/>
          </reference>
          <reference field="12" count="1">
            <x v="4"/>
          </reference>
        </references>
      </pivotArea>
    </format>
    <format dxfId="544">
      <pivotArea collapsedLevelsAreSubtotals="1" fieldPosition="0">
        <references count="3">
          <reference field="10" count="1" selected="0">
            <x v="17"/>
          </reference>
          <reference field="12" count="1" selected="0">
            <x v="4"/>
          </reference>
          <reference field="14" count="1">
            <x v="25"/>
          </reference>
        </references>
      </pivotArea>
    </format>
    <format dxfId="543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18"/>
          </reference>
        </references>
      </pivotArea>
    </format>
    <format dxfId="542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8"/>
          </reference>
          <reference field="20" count="1">
            <x v="63"/>
          </reference>
        </references>
      </pivotArea>
    </format>
    <format dxfId="541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19"/>
          </reference>
        </references>
      </pivotArea>
    </format>
    <format dxfId="540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9"/>
          </reference>
          <reference field="20" count="1">
            <x v="64"/>
          </reference>
        </references>
      </pivotArea>
    </format>
    <format dxfId="539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20"/>
          </reference>
        </references>
      </pivotArea>
    </format>
    <format dxfId="538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537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22"/>
          </reference>
        </references>
      </pivotArea>
    </format>
    <format dxfId="536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22"/>
          </reference>
          <reference field="20" count="1">
            <x v="60"/>
          </reference>
        </references>
      </pivotArea>
    </format>
    <format dxfId="535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23"/>
          </reference>
        </references>
      </pivotArea>
    </format>
    <format dxfId="534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533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30"/>
          </reference>
        </references>
      </pivotArea>
    </format>
    <format dxfId="532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30"/>
          </reference>
          <reference field="20" count="1">
            <x v="56"/>
          </reference>
        </references>
      </pivotArea>
    </format>
    <format dxfId="531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32"/>
          </reference>
        </references>
      </pivotArea>
    </format>
    <format dxfId="530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529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33"/>
          </reference>
        </references>
      </pivotArea>
    </format>
    <format dxfId="528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33"/>
          </reference>
          <reference field="20" count="1">
            <x v="9"/>
          </reference>
        </references>
      </pivotArea>
    </format>
    <format dxfId="527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43"/>
          </reference>
        </references>
      </pivotArea>
    </format>
    <format dxfId="526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525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46"/>
          </reference>
        </references>
      </pivotArea>
    </format>
    <format dxfId="524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523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47"/>
          </reference>
        </references>
      </pivotArea>
    </format>
    <format dxfId="522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7"/>
          </reference>
          <reference field="20" count="1">
            <x v="90"/>
          </reference>
        </references>
      </pivotArea>
    </format>
    <format dxfId="521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48"/>
          </reference>
        </references>
      </pivotArea>
    </format>
    <format dxfId="520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8"/>
          </reference>
          <reference field="20" count="1">
            <x v="91"/>
          </reference>
        </references>
      </pivotArea>
    </format>
    <format dxfId="519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49"/>
          </reference>
        </references>
      </pivotArea>
    </format>
    <format dxfId="518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9"/>
          </reference>
          <reference field="20" count="1">
            <x v="92"/>
          </reference>
        </references>
      </pivotArea>
    </format>
    <format dxfId="517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55"/>
          </reference>
        </references>
      </pivotArea>
    </format>
    <format dxfId="516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55"/>
          </reference>
          <reference field="20" count="1">
            <x v="117"/>
          </reference>
        </references>
      </pivotArea>
    </format>
    <format dxfId="515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61"/>
          </reference>
        </references>
      </pivotArea>
    </format>
    <format dxfId="514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513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63"/>
          </reference>
        </references>
      </pivotArea>
    </format>
    <format dxfId="512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3"/>
          </reference>
          <reference field="20" count="1">
            <x v="105"/>
          </reference>
        </references>
      </pivotArea>
    </format>
    <format dxfId="511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65"/>
          </reference>
        </references>
      </pivotArea>
    </format>
    <format dxfId="510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5"/>
          </reference>
          <reference field="20" count="1">
            <x v="102"/>
          </reference>
        </references>
      </pivotArea>
    </format>
    <format dxfId="509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68"/>
          </reference>
        </references>
      </pivotArea>
    </format>
    <format dxfId="508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8"/>
          </reference>
          <reference field="20" count="1">
            <x v="114"/>
          </reference>
        </references>
      </pivotArea>
    </format>
    <format dxfId="507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69"/>
          </reference>
        </references>
      </pivotArea>
    </format>
    <format dxfId="506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9"/>
          </reference>
          <reference field="20" count="1">
            <x v="104"/>
          </reference>
        </references>
      </pivotArea>
    </format>
    <format dxfId="505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70"/>
          </reference>
        </references>
      </pivotArea>
    </format>
    <format dxfId="504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70"/>
          </reference>
          <reference field="20" count="1">
            <x v="111"/>
          </reference>
        </references>
      </pivotArea>
    </format>
    <format dxfId="503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74"/>
          </reference>
        </references>
      </pivotArea>
    </format>
    <format dxfId="502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74"/>
          </reference>
          <reference field="20" count="1">
            <x v="19"/>
          </reference>
        </references>
      </pivotArea>
    </format>
    <format dxfId="501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79"/>
          </reference>
        </references>
      </pivotArea>
    </format>
    <format dxfId="500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499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86"/>
          </reference>
        </references>
      </pivotArea>
    </format>
    <format dxfId="498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86"/>
          </reference>
          <reference field="20" count="1">
            <x v="81"/>
          </reference>
        </references>
      </pivotArea>
    </format>
    <format dxfId="497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87"/>
          </reference>
        </references>
      </pivotArea>
    </format>
    <format dxfId="496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87"/>
          </reference>
          <reference field="20" count="1">
            <x v="132"/>
          </reference>
        </references>
      </pivotArea>
    </format>
    <format dxfId="495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94"/>
          </reference>
        </references>
      </pivotArea>
    </format>
    <format dxfId="494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94"/>
          </reference>
          <reference field="20" count="1">
            <x v="99"/>
          </reference>
        </references>
      </pivotArea>
    </format>
    <format dxfId="493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96"/>
          </reference>
        </references>
      </pivotArea>
    </format>
    <format dxfId="492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96"/>
          </reference>
          <reference field="20" count="1">
            <x v="74"/>
          </reference>
        </references>
      </pivotArea>
    </format>
    <format dxfId="491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109"/>
          </reference>
        </references>
      </pivotArea>
    </format>
    <format dxfId="490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09"/>
          </reference>
          <reference field="20" count="1">
            <x v="31"/>
          </reference>
        </references>
      </pivotArea>
    </format>
    <format dxfId="489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110"/>
          </reference>
        </references>
      </pivotArea>
    </format>
    <format dxfId="488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10"/>
          </reference>
          <reference field="20" count="1">
            <x v="76"/>
          </reference>
        </references>
      </pivotArea>
    </format>
    <format dxfId="487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124"/>
          </reference>
        </references>
      </pivotArea>
    </format>
    <format dxfId="486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24"/>
          </reference>
          <reference field="20" count="1">
            <x v="125"/>
          </reference>
        </references>
      </pivotArea>
    </format>
    <format dxfId="485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125"/>
          </reference>
        </references>
      </pivotArea>
    </format>
    <format dxfId="484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25"/>
          </reference>
          <reference field="20" count="1">
            <x v="120"/>
          </reference>
        </references>
      </pivotArea>
    </format>
    <format dxfId="483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126"/>
          </reference>
        </references>
      </pivotArea>
    </format>
    <format dxfId="482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26"/>
          </reference>
          <reference field="20" count="1">
            <x v="55"/>
          </reference>
        </references>
      </pivotArea>
    </format>
    <format dxfId="481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130"/>
          </reference>
        </references>
      </pivotArea>
    </format>
    <format dxfId="480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30"/>
          </reference>
          <reference field="20" count="1">
            <x v="29"/>
          </reference>
        </references>
      </pivotArea>
    </format>
    <format dxfId="479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>
            <x v="131"/>
          </reference>
        </references>
      </pivotArea>
    </format>
    <format dxfId="478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31"/>
          </reference>
          <reference field="20" count="1">
            <x v="69"/>
          </reference>
        </references>
      </pivotArea>
    </format>
    <format dxfId="477">
      <pivotArea collapsedLevelsAreSubtotals="1" fieldPosition="0">
        <references count="3">
          <reference field="10" count="1" selected="0">
            <x v="17"/>
          </reference>
          <reference field="12" count="1" selected="0">
            <x v="4"/>
          </reference>
          <reference field="14" count="1">
            <x v="40"/>
          </reference>
        </references>
      </pivotArea>
    </format>
    <format dxfId="476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40"/>
          </reference>
          <reference field="19" count="1">
            <x v="67"/>
          </reference>
        </references>
      </pivotArea>
    </format>
    <format dxfId="475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40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474">
      <pivotArea collapsedLevelsAreSubtotals="1" fieldPosition="0">
        <references count="3">
          <reference field="10" count="1" selected="0">
            <x v="17"/>
          </reference>
          <reference field="12" count="1" selected="0">
            <x v="4"/>
          </reference>
          <reference field="14" count="1">
            <x v="53"/>
          </reference>
        </references>
      </pivotArea>
    </format>
    <format dxfId="473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>
            <x v="92"/>
          </reference>
        </references>
      </pivotArea>
    </format>
    <format dxfId="472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92"/>
          </reference>
          <reference field="20" count="1">
            <x v="94"/>
          </reference>
        </references>
      </pivotArea>
    </format>
    <format dxfId="471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>
            <x v="98"/>
          </reference>
        </references>
      </pivotArea>
    </format>
    <format dxfId="470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469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>
            <x v="99"/>
          </reference>
        </references>
      </pivotArea>
    </format>
    <format dxfId="468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99"/>
          </reference>
          <reference field="20" count="1">
            <x v="126"/>
          </reference>
        </references>
      </pivotArea>
    </format>
    <format dxfId="467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>
            <x v="132"/>
          </reference>
        </references>
      </pivotArea>
    </format>
    <format dxfId="466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132"/>
          </reference>
          <reference field="20" count="1">
            <x v="0"/>
          </reference>
        </references>
      </pivotArea>
    </format>
    <format dxfId="465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>
            <x v="133"/>
          </reference>
        </references>
      </pivotArea>
    </format>
    <format dxfId="464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133"/>
          </reference>
          <reference field="20" count="1">
            <x v="54"/>
          </reference>
        </references>
      </pivotArea>
    </format>
    <format dxfId="463">
      <pivotArea collapsedLevelsAreSubtotals="1" fieldPosition="0">
        <references count="3">
          <reference field="10" count="1" selected="0">
            <x v="17"/>
          </reference>
          <reference field="12" count="1" selected="0">
            <x v="4"/>
          </reference>
          <reference field="14" count="1">
            <x v="54"/>
          </reference>
        </references>
      </pivotArea>
    </format>
    <format dxfId="462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1">
            <x v="22"/>
          </reference>
        </references>
      </pivotArea>
    </format>
    <format dxfId="461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1" selected="0">
            <x v="22"/>
          </reference>
          <reference field="20" count="1">
            <x v="60"/>
          </reference>
        </references>
      </pivotArea>
    </format>
    <format dxfId="460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1">
            <x v="94"/>
          </reference>
        </references>
      </pivotArea>
    </format>
    <format dxfId="459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1" selected="0">
            <x v="94"/>
          </reference>
          <reference field="20" count="1">
            <x v="99"/>
          </reference>
        </references>
      </pivotArea>
    </format>
    <format dxfId="458">
      <pivotArea collapsedLevelsAreSubtotals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1">
            <x v="95"/>
          </reference>
        </references>
      </pivotArea>
    </format>
    <format dxfId="457">
      <pivotArea collapsedLevelsAreSubtotals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1" selected="0">
            <x v="95"/>
          </reference>
          <reference field="20" count="1">
            <x v="26"/>
          </reference>
        </references>
      </pivotArea>
    </format>
    <format dxfId="456">
      <pivotArea collapsedLevelsAreSubtotals="1" fieldPosition="0">
        <references count="1">
          <reference field="10" count="1">
            <x v="18"/>
          </reference>
        </references>
      </pivotArea>
    </format>
    <format dxfId="455">
      <pivotArea collapsedLevelsAreSubtotals="1" fieldPosition="0">
        <references count="2">
          <reference field="10" count="1" selected="0">
            <x v="18"/>
          </reference>
          <reference field="12" count="1">
            <x v="1"/>
          </reference>
        </references>
      </pivotArea>
    </format>
    <format dxfId="454">
      <pivotArea collapsedLevelsAreSubtotals="1" fieldPosition="0">
        <references count="3">
          <reference field="10" count="1" selected="0">
            <x v="18"/>
          </reference>
          <reference field="12" count="1" selected="0">
            <x v="1"/>
          </reference>
          <reference field="14" count="1">
            <x v="73"/>
          </reference>
        </references>
      </pivotArea>
    </format>
    <format dxfId="453">
      <pivotArea collapsedLevelsAreSubtotals="1" fieldPosition="0">
        <references count="4">
          <reference field="10" count="1" selected="0">
            <x v="18"/>
          </reference>
          <reference field="12" count="1" selected="0">
            <x v="1"/>
          </reference>
          <reference field="14" count="1" selected="0">
            <x v="73"/>
          </reference>
          <reference field="19" count="1">
            <x v="98"/>
          </reference>
        </references>
      </pivotArea>
    </format>
    <format dxfId="452">
      <pivotArea collapsedLevelsAreSubtotals="1" fieldPosition="0">
        <references count="5">
          <reference field="10" count="1" selected="0">
            <x v="18"/>
          </reference>
          <reference field="12" count="1" selected="0">
            <x v="1"/>
          </reference>
          <reference field="14" count="1" selected="0">
            <x v="73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451">
      <pivotArea dataOnly="0" labelOnly="1" fieldPosition="0">
        <references count="1">
          <reference field="10" count="0"/>
        </references>
      </pivotArea>
    </format>
    <format dxfId="450">
      <pivotArea dataOnly="0" labelOnly="1" fieldPosition="0">
        <references count="2">
          <reference field="10" count="1" selected="0">
            <x v="0"/>
          </reference>
          <reference field="12" count="1">
            <x v="1"/>
          </reference>
        </references>
      </pivotArea>
    </format>
    <format dxfId="449">
      <pivotArea dataOnly="0" labelOnly="1" fieldPosition="0">
        <references count="2">
          <reference field="10" count="1" selected="0">
            <x v="1"/>
          </reference>
          <reference field="12" count="1">
            <x v="1"/>
          </reference>
        </references>
      </pivotArea>
    </format>
    <format dxfId="448">
      <pivotArea dataOnly="0" labelOnly="1" fieldPosition="0">
        <references count="2">
          <reference field="10" count="1" selected="0">
            <x v="2"/>
          </reference>
          <reference field="12" count="2">
            <x v="1"/>
            <x v="2"/>
          </reference>
        </references>
      </pivotArea>
    </format>
    <format dxfId="447">
      <pivotArea dataOnly="0" labelOnly="1" fieldPosition="0">
        <references count="2">
          <reference field="10" count="1" selected="0">
            <x v="3"/>
          </reference>
          <reference field="12" count="3">
            <x v="0"/>
            <x v="1"/>
            <x v="3"/>
          </reference>
        </references>
      </pivotArea>
    </format>
    <format dxfId="446">
      <pivotArea dataOnly="0" labelOnly="1" fieldPosition="0">
        <references count="2">
          <reference field="10" count="1" selected="0">
            <x v="4"/>
          </reference>
          <reference field="12" count="2">
            <x v="0"/>
            <x v="2"/>
          </reference>
        </references>
      </pivotArea>
    </format>
    <format dxfId="445">
      <pivotArea dataOnly="0" labelOnly="1" fieldPosition="0">
        <references count="2">
          <reference field="10" count="1" selected="0">
            <x v="5"/>
          </reference>
          <reference field="12" count="1">
            <x v="4"/>
          </reference>
        </references>
      </pivotArea>
    </format>
    <format dxfId="444">
      <pivotArea dataOnly="0" labelOnly="1" fieldPosition="0">
        <references count="2">
          <reference field="10" count="1" selected="0">
            <x v="6"/>
          </reference>
          <reference field="12" count="1">
            <x v="5"/>
          </reference>
        </references>
      </pivotArea>
    </format>
    <format dxfId="443">
      <pivotArea dataOnly="0" labelOnly="1" fieldPosition="0">
        <references count="2">
          <reference field="10" count="1" selected="0">
            <x v="7"/>
          </reference>
          <reference field="12" count="3">
            <x v="0"/>
            <x v="1"/>
            <x v="2"/>
          </reference>
        </references>
      </pivotArea>
    </format>
    <format dxfId="442">
      <pivotArea dataOnly="0" labelOnly="1" fieldPosition="0">
        <references count="2">
          <reference field="10" count="1" selected="0">
            <x v="8"/>
          </reference>
          <reference field="12" count="1">
            <x v="2"/>
          </reference>
        </references>
      </pivotArea>
    </format>
    <format dxfId="441">
      <pivotArea dataOnly="0" labelOnly="1" fieldPosition="0">
        <references count="2">
          <reference field="10" count="1" selected="0">
            <x v="9"/>
          </reference>
          <reference field="12" count="1">
            <x v="2"/>
          </reference>
        </references>
      </pivotArea>
    </format>
    <format dxfId="440">
      <pivotArea dataOnly="0" labelOnly="1" fieldPosition="0">
        <references count="2">
          <reference field="10" count="1" selected="0">
            <x v="10"/>
          </reference>
          <reference field="12" count="2">
            <x v="0"/>
            <x v="4"/>
          </reference>
        </references>
      </pivotArea>
    </format>
    <format dxfId="439">
      <pivotArea dataOnly="0" labelOnly="1" fieldPosition="0">
        <references count="2">
          <reference field="10" count="1" selected="0">
            <x v="11"/>
          </reference>
          <reference field="12" count="3">
            <x v="0"/>
            <x v="2"/>
            <x v="4"/>
          </reference>
        </references>
      </pivotArea>
    </format>
    <format dxfId="438">
      <pivotArea dataOnly="0" labelOnly="1" fieldPosition="0">
        <references count="2">
          <reference field="10" count="1" selected="0">
            <x v="12"/>
          </reference>
          <reference field="12" count="1">
            <x v="4"/>
          </reference>
        </references>
      </pivotArea>
    </format>
    <format dxfId="437">
      <pivotArea dataOnly="0" labelOnly="1" fieldPosition="0">
        <references count="2">
          <reference field="10" count="1" selected="0">
            <x v="13"/>
          </reference>
          <reference field="12" count="1">
            <x v="0"/>
          </reference>
        </references>
      </pivotArea>
    </format>
    <format dxfId="436">
      <pivotArea dataOnly="0" labelOnly="1" fieldPosition="0">
        <references count="2">
          <reference field="10" count="1" selected="0">
            <x v="14"/>
          </reference>
          <reference field="12" count="2">
            <x v="0"/>
            <x v="4"/>
          </reference>
        </references>
      </pivotArea>
    </format>
    <format dxfId="435">
      <pivotArea dataOnly="0" labelOnly="1" fieldPosition="0">
        <references count="2">
          <reference field="10" count="1" selected="0">
            <x v="15"/>
          </reference>
          <reference field="12" count="1">
            <x v="0"/>
          </reference>
        </references>
      </pivotArea>
    </format>
    <format dxfId="434">
      <pivotArea dataOnly="0" labelOnly="1" fieldPosition="0">
        <references count="2">
          <reference field="10" count="1" selected="0">
            <x v="16"/>
          </reference>
          <reference field="12" count="1">
            <x v="2"/>
          </reference>
        </references>
      </pivotArea>
    </format>
    <format dxfId="433">
      <pivotArea dataOnly="0" labelOnly="1" fieldPosition="0">
        <references count="2">
          <reference field="10" count="1" selected="0">
            <x v="17"/>
          </reference>
          <reference field="12" count="1">
            <x v="4"/>
          </reference>
        </references>
      </pivotArea>
    </format>
    <format dxfId="432">
      <pivotArea dataOnly="0" labelOnly="1" fieldPosition="0">
        <references count="2">
          <reference field="10" count="1" selected="0">
            <x v="18"/>
          </reference>
          <reference field="12" count="1">
            <x v="1"/>
          </reference>
        </references>
      </pivotArea>
    </format>
    <format dxfId="431">
      <pivotArea dataOnly="0" labelOnly="1" fieldPosition="0">
        <references count="3">
          <reference field="10" count="1" selected="0">
            <x v="0"/>
          </reference>
          <reference field="12" count="1" selected="0">
            <x v="1"/>
          </reference>
          <reference field="14" count="1">
            <x v="12"/>
          </reference>
        </references>
      </pivotArea>
    </format>
    <format dxfId="430">
      <pivotArea dataOnly="0" labelOnly="1" fieldPosition="0">
        <references count="3">
          <reference field="10" count="1" selected="0">
            <x v="1"/>
          </reference>
          <reference field="12" count="1" selected="0">
            <x v="1"/>
          </reference>
          <reference field="14" count="1">
            <x v="2"/>
          </reference>
        </references>
      </pivotArea>
    </format>
    <format dxfId="429">
      <pivotArea dataOnly="0" labelOnly="1" fieldPosition="0">
        <references count="3">
          <reference field="10" count="1" selected="0">
            <x v="2"/>
          </reference>
          <reference field="12" count="1" selected="0">
            <x v="1"/>
          </reference>
          <reference field="14" count="9">
            <x v="16"/>
            <x v="20"/>
            <x v="28"/>
            <x v="46"/>
            <x v="55"/>
            <x v="63"/>
            <x v="65"/>
            <x v="66"/>
            <x v="70"/>
          </reference>
        </references>
      </pivotArea>
    </format>
    <format dxfId="428">
      <pivotArea dataOnly="0" labelOnly="1" fieldPosition="0">
        <references count="3">
          <reference field="10" count="1" selected="0">
            <x v="2"/>
          </reference>
          <reference field="12" count="1" selected="0">
            <x v="2"/>
          </reference>
          <reference field="14" count="3">
            <x v="7"/>
            <x v="64"/>
            <x v="69"/>
          </reference>
        </references>
      </pivotArea>
    </format>
    <format dxfId="427">
      <pivotArea dataOnly="0" labelOnly="1" fieldPosition="0">
        <references count="3">
          <reference field="10" count="1" selected="0">
            <x v="3"/>
          </reference>
          <reference field="12" count="1" selected="0">
            <x v="0"/>
          </reference>
          <reference field="14" count="2">
            <x v="1"/>
            <x v="43"/>
          </reference>
        </references>
      </pivotArea>
    </format>
    <format dxfId="426">
      <pivotArea dataOnly="0" labelOnly="1" fieldPosition="0">
        <references count="3">
          <reference field="10" count="1" selected="0">
            <x v="3"/>
          </reference>
          <reference field="12" count="1" selected="0">
            <x v="1"/>
          </reference>
          <reference field="14" count="2">
            <x v="59"/>
            <x v="60"/>
          </reference>
        </references>
      </pivotArea>
    </format>
    <format dxfId="425">
      <pivotArea dataOnly="0" labelOnly="1" fieldPosition="0">
        <references count="3">
          <reference field="10" count="1" selected="0">
            <x v="3"/>
          </reference>
          <reference field="12" count="1" selected="0">
            <x v="3"/>
          </reference>
          <reference field="14" count="2">
            <x v="61"/>
            <x v="67"/>
          </reference>
        </references>
      </pivotArea>
    </format>
    <format dxfId="424">
      <pivotArea dataOnly="0" labelOnly="1" fieldPosition="0">
        <references count="3">
          <reference field="10" count="1" selected="0">
            <x v="4"/>
          </reference>
          <reference field="12" count="1" selected="0">
            <x v="0"/>
          </reference>
          <reference field="14" count="3">
            <x v="42"/>
            <x v="45"/>
            <x v="49"/>
          </reference>
        </references>
      </pivotArea>
    </format>
    <format dxfId="423">
      <pivotArea dataOnly="0" labelOnly="1" fieldPosition="0">
        <references count="3">
          <reference field="10" count="1" selected="0">
            <x v="4"/>
          </reference>
          <reference field="12" count="1" selected="0">
            <x v="2"/>
          </reference>
          <reference field="14" count="3">
            <x v="41"/>
            <x v="47"/>
            <x v="50"/>
          </reference>
        </references>
      </pivotArea>
    </format>
    <format dxfId="422">
      <pivotArea dataOnly="0" labelOnly="1" fieldPosition="0">
        <references count="3">
          <reference field="10" count="1" selected="0">
            <x v="5"/>
          </reference>
          <reference field="12" count="1" selected="0">
            <x v="4"/>
          </reference>
          <reference field="14" count="1">
            <x v="21"/>
          </reference>
        </references>
      </pivotArea>
    </format>
    <format dxfId="421">
      <pivotArea dataOnly="0" labelOnly="1" fieldPosition="0">
        <references count="3">
          <reference field="10" count="1" selected="0">
            <x v="6"/>
          </reference>
          <reference field="12" count="1" selected="0">
            <x v="5"/>
          </reference>
          <reference field="14" count="19">
            <x v="3"/>
            <x v="4"/>
            <x v="5"/>
            <x v="6"/>
            <x v="8"/>
            <x v="9"/>
            <x v="14"/>
            <x v="18"/>
            <x v="29"/>
            <x v="30"/>
            <x v="31"/>
            <x v="32"/>
            <x v="33"/>
            <x v="38"/>
            <x v="39"/>
            <x v="44"/>
            <x v="52"/>
            <x v="71"/>
            <x v="72"/>
          </reference>
        </references>
      </pivotArea>
    </format>
    <format dxfId="420">
      <pivotArea dataOnly="0" labelOnly="1" fieldPosition="0">
        <references count="3">
          <reference field="10" count="1" selected="0">
            <x v="7"/>
          </reference>
          <reference field="12" count="1" selected="0">
            <x v="0"/>
          </reference>
          <reference field="14" count="2">
            <x v="35"/>
            <x v="43"/>
          </reference>
        </references>
      </pivotArea>
    </format>
    <format dxfId="419">
      <pivotArea dataOnly="0" labelOnly="1" fieldPosition="0">
        <references count="3">
          <reference field="10" count="1" selected="0">
            <x v="7"/>
          </reference>
          <reference field="12" count="1" selected="0">
            <x v="1"/>
          </reference>
          <reference field="14" count="1">
            <x v="36"/>
          </reference>
        </references>
      </pivotArea>
    </format>
    <format dxfId="418">
      <pivotArea dataOnly="0" labelOnly="1" fieldPosition="0">
        <references count="3">
          <reference field="10" count="1" selected="0">
            <x v="7"/>
          </reference>
          <reference field="12" count="1" selected="0">
            <x v="2"/>
          </reference>
          <reference field="14" count="3">
            <x v="15"/>
            <x v="22"/>
            <x v="56"/>
          </reference>
        </references>
      </pivotArea>
    </format>
    <format dxfId="417">
      <pivotArea dataOnly="0" labelOnly="1" fieldPosition="0">
        <references count="3">
          <reference field="10" count="1" selected="0">
            <x v="8"/>
          </reference>
          <reference field="12" count="1" selected="0">
            <x v="2"/>
          </reference>
          <reference field="14" count="1">
            <x v="51"/>
          </reference>
        </references>
      </pivotArea>
    </format>
    <format dxfId="416">
      <pivotArea dataOnly="0" labelOnly="1" fieldPosition="0">
        <references count="3">
          <reference field="10" count="1" selected="0">
            <x v="9"/>
          </reference>
          <reference field="12" count="1" selected="0">
            <x v="2"/>
          </reference>
          <reference field="14" count="1">
            <x v="11"/>
          </reference>
        </references>
      </pivotArea>
    </format>
    <format dxfId="415">
      <pivotArea dataOnly="0" labelOnly="1" fieldPosition="0">
        <references count="3">
          <reference field="10" count="1" selected="0">
            <x v="10"/>
          </reference>
          <reference field="12" count="1" selected="0">
            <x v="0"/>
          </reference>
          <reference field="14" count="1">
            <x v="37"/>
          </reference>
        </references>
      </pivotArea>
    </format>
    <format dxfId="414">
      <pivotArea dataOnly="0" labelOnly="1" fieldPosition="0">
        <references count="3">
          <reference field="10" count="1" selected="0">
            <x v="10"/>
          </reference>
          <reference field="12" count="1" selected="0">
            <x v="4"/>
          </reference>
          <reference field="14" count="5">
            <x v="10"/>
            <x v="17"/>
            <x v="48"/>
            <x v="57"/>
            <x v="58"/>
          </reference>
        </references>
      </pivotArea>
    </format>
    <format dxfId="413">
      <pivotArea dataOnly="0" labelOnly="1" fieldPosition="0">
        <references count="3">
          <reference field="10" count="1" selected="0">
            <x v="11"/>
          </reference>
          <reference field="12" count="1" selected="0">
            <x v="0"/>
          </reference>
          <reference field="14" count="1">
            <x v="27"/>
          </reference>
        </references>
      </pivotArea>
    </format>
    <format dxfId="412">
      <pivotArea dataOnly="0" labelOnly="1" fieldPosition="0">
        <references count="3">
          <reference field="10" count="1" selected="0">
            <x v="11"/>
          </reference>
          <reference field="12" count="1" selected="0">
            <x v="2"/>
          </reference>
          <reference field="14" count="1">
            <x v="26"/>
          </reference>
        </references>
      </pivotArea>
    </format>
    <format dxfId="411">
      <pivotArea dataOnly="0" labelOnly="1" fieldPosition="0">
        <references count="3">
          <reference field="10" count="1" selected="0">
            <x v="11"/>
          </reference>
          <reference field="12" count="1" selected="0">
            <x v="4"/>
          </reference>
          <reference field="14" count="2">
            <x v="13"/>
            <x v="62"/>
          </reference>
        </references>
      </pivotArea>
    </format>
    <format dxfId="410">
      <pivotArea dataOnly="0" labelOnly="1" fieldPosition="0">
        <references count="3">
          <reference field="10" count="1" selected="0">
            <x v="12"/>
          </reference>
          <reference field="12" count="1" selected="0">
            <x v="4"/>
          </reference>
          <reference field="14" count="1">
            <x v="0"/>
          </reference>
        </references>
      </pivotArea>
    </format>
    <format dxfId="409">
      <pivotArea dataOnly="0" labelOnly="1" fieldPosition="0">
        <references count="3">
          <reference field="10" count="1" selected="0">
            <x v="13"/>
          </reference>
          <reference field="12" count="1" selected="0">
            <x v="0"/>
          </reference>
          <reference field="14" count="1">
            <x v="23"/>
          </reference>
        </references>
      </pivotArea>
    </format>
    <format dxfId="408">
      <pivotArea dataOnly="0" labelOnly="1" fieldPosition="0">
        <references count="3">
          <reference field="10" count="1" selected="0">
            <x v="14"/>
          </reference>
          <reference field="12" count="1" selected="0">
            <x v="0"/>
          </reference>
          <reference field="14" count="1">
            <x v="34"/>
          </reference>
        </references>
      </pivotArea>
    </format>
    <format dxfId="407">
      <pivotArea dataOnly="0" labelOnly="1" fieldPosition="0">
        <references count="3">
          <reference field="10" count="1" selected="0">
            <x v="14"/>
          </reference>
          <reference field="12" count="1" selected="0">
            <x v="4"/>
          </reference>
          <reference field="14" count="1">
            <x v="24"/>
          </reference>
        </references>
      </pivotArea>
    </format>
    <format dxfId="406">
      <pivotArea dataOnly="0" labelOnly="1" fieldPosition="0">
        <references count="3">
          <reference field="10" count="1" selected="0">
            <x v="15"/>
          </reference>
          <reference field="12" count="1" selected="0">
            <x v="0"/>
          </reference>
          <reference field="14" count="1">
            <x v="19"/>
          </reference>
        </references>
      </pivotArea>
    </format>
    <format dxfId="405">
      <pivotArea dataOnly="0" labelOnly="1" fieldPosition="0">
        <references count="3">
          <reference field="10" count="1" selected="0">
            <x v="16"/>
          </reference>
          <reference field="12" count="1" selected="0">
            <x v="2"/>
          </reference>
          <reference field="14" count="1">
            <x v="68"/>
          </reference>
        </references>
      </pivotArea>
    </format>
    <format dxfId="404">
      <pivotArea dataOnly="0" labelOnly="1" fieldPosition="0">
        <references count="3">
          <reference field="10" count="1" selected="0">
            <x v="17"/>
          </reference>
          <reference field="12" count="1" selected="0">
            <x v="4"/>
          </reference>
          <reference field="14" count="4">
            <x v="25"/>
            <x v="40"/>
            <x v="53"/>
            <x v="54"/>
          </reference>
        </references>
      </pivotArea>
    </format>
    <format dxfId="403">
      <pivotArea dataOnly="0" labelOnly="1" fieldPosition="0">
        <references count="3">
          <reference field="10" count="1" selected="0">
            <x v="18"/>
          </reference>
          <reference field="12" count="1" selected="0">
            <x v="1"/>
          </reference>
          <reference field="14" count="1">
            <x v="73"/>
          </reference>
        </references>
      </pivotArea>
    </format>
    <format dxfId="402">
      <pivotArea dataOnly="0" labelOnly="1" fieldPosition="0">
        <references count="4">
          <reference field="10" count="1" selected="0">
            <x v="0"/>
          </reference>
          <reference field="12" count="1" selected="0">
            <x v="1"/>
          </reference>
          <reference field="14" count="1" selected="0">
            <x v="12"/>
          </reference>
          <reference field="19" count="1">
            <x v="98"/>
          </reference>
        </references>
      </pivotArea>
    </format>
    <format dxfId="401">
      <pivotArea dataOnly="0" labelOnly="1" fieldPosition="0">
        <references count="4">
          <reference field="10" count="1" selected="0">
            <x v="1"/>
          </reference>
          <reference field="12" count="1" selected="0">
            <x v="1"/>
          </reference>
          <reference field="14" count="1" selected="0">
            <x v="2"/>
          </reference>
          <reference field="19" count="1">
            <x v="98"/>
          </reference>
        </references>
      </pivotArea>
    </format>
    <format dxfId="400">
      <pivotArea dataOnly="0" labelOnly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16"/>
          </reference>
          <reference field="19" count="2">
            <x v="34"/>
            <x v="102"/>
          </reference>
        </references>
      </pivotArea>
    </format>
    <format dxfId="399">
      <pivotArea dataOnly="0" labelOnly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0"/>
          </reference>
          <reference field="19" count="2">
            <x v="88"/>
            <x v="89"/>
          </reference>
        </references>
      </pivotArea>
    </format>
    <format dxfId="398">
      <pivotArea dataOnly="0" labelOnly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8"/>
          </reference>
          <reference field="19" count="1">
            <x v="103"/>
          </reference>
        </references>
      </pivotArea>
    </format>
    <format dxfId="397">
      <pivotArea dataOnly="0" labelOnly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3">
            <x v="64"/>
            <x v="89"/>
            <x v="90"/>
          </reference>
        </references>
      </pivotArea>
    </format>
    <format dxfId="396">
      <pivotArea dataOnly="0" labelOnly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55"/>
          </reference>
          <reference field="19" count="1">
            <x v="102"/>
          </reference>
        </references>
      </pivotArea>
    </format>
    <format dxfId="395">
      <pivotArea dataOnly="0" labelOnly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5">
            <x v="34"/>
            <x v="36"/>
            <x v="89"/>
            <x v="104"/>
            <x v="121"/>
          </reference>
        </references>
      </pivotArea>
    </format>
    <format dxfId="394">
      <pivotArea dataOnly="0" labelOnly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5"/>
          </reference>
          <reference field="19" count="1">
            <x v="102"/>
          </reference>
        </references>
      </pivotArea>
    </format>
    <format dxfId="393">
      <pivotArea dataOnly="0" labelOnly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6"/>
          </reference>
          <reference field="19" count="1">
            <x v="102"/>
          </reference>
        </references>
      </pivotArea>
    </format>
    <format dxfId="392">
      <pivotArea dataOnly="0" labelOnly="1" fieldPosition="0">
        <references count="4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70"/>
          </reference>
          <reference field="19" count="1">
            <x v="102"/>
          </reference>
        </references>
      </pivotArea>
    </format>
    <format dxfId="391">
      <pivotArea dataOnly="0" labelOnly="1" fieldPosition="0">
        <references count="4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7"/>
          </reference>
          <reference field="19" count="1">
            <x v="89"/>
          </reference>
        </references>
      </pivotArea>
    </format>
    <format dxfId="390">
      <pivotArea dataOnly="0" labelOnly="1" fieldPosition="0">
        <references count="4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4"/>
          </reference>
          <reference field="19" count="1">
            <x v="74"/>
          </reference>
        </references>
      </pivotArea>
    </format>
    <format dxfId="389">
      <pivotArea dataOnly="0" labelOnly="1" fieldPosition="0">
        <references count="4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3">
            <x v="21"/>
            <x v="89"/>
            <x v="121"/>
          </reference>
        </references>
      </pivotArea>
    </format>
    <format dxfId="388">
      <pivotArea dataOnly="0" labelOnly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8">
            <x v="24"/>
            <x v="37"/>
            <x v="38"/>
            <x v="43"/>
            <x v="46"/>
            <x v="89"/>
            <x v="112"/>
            <x v="122"/>
          </reference>
        </references>
      </pivotArea>
    </format>
    <format dxfId="387">
      <pivotArea dataOnly="0" labelOnly="1" fieldPosition="0">
        <references count="4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43"/>
          </reference>
          <reference field="19" count="1">
            <x v="42"/>
          </reference>
        </references>
      </pivotArea>
    </format>
    <format dxfId="386">
      <pivotArea dataOnly="0" labelOnly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2">
            <x v="20"/>
            <x v="28"/>
            <x v="29"/>
            <x v="33"/>
            <x v="34"/>
            <x v="43"/>
            <x v="46"/>
            <x v="50"/>
            <x v="74"/>
            <x v="79"/>
            <x v="81"/>
            <x v="121"/>
          </reference>
        </references>
      </pivotArea>
    </format>
    <format dxfId="385">
      <pivotArea dataOnly="0" labelOnly="1" fieldPosition="0">
        <references count="4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7">
            <x v="20"/>
            <x v="24"/>
            <x v="36"/>
            <x v="43"/>
            <x v="46"/>
            <x v="79"/>
            <x v="116"/>
          </reference>
        </references>
      </pivotArea>
    </format>
    <format dxfId="384">
      <pivotArea dataOnly="0" labelOnly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4">
            <x v="20"/>
            <x v="43"/>
            <x v="46"/>
            <x v="80"/>
          </reference>
        </references>
      </pivotArea>
    </format>
    <format dxfId="383">
      <pivotArea dataOnly="0" labelOnly="1" fieldPosition="0">
        <references count="4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5">
            <x v="32"/>
            <x v="43"/>
            <x v="46"/>
            <x v="51"/>
            <x v="79"/>
          </reference>
        </references>
      </pivotArea>
    </format>
    <format dxfId="382">
      <pivotArea dataOnly="0" labelOnly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6">
            <x v="28"/>
            <x v="29"/>
            <x v="32"/>
            <x v="33"/>
            <x v="35"/>
            <x v="39"/>
            <x v="43"/>
            <x v="46"/>
            <x v="50"/>
            <x v="51"/>
            <x v="59"/>
            <x v="61"/>
            <x v="62"/>
            <x v="79"/>
            <x v="93"/>
            <x v="119"/>
          </reference>
        </references>
      </pivotArea>
    </format>
    <format dxfId="381">
      <pivotArea dataOnly="0" labelOnly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5"/>
          </reference>
          <reference field="19" count="1">
            <x v="123"/>
          </reference>
        </references>
      </pivotArea>
    </format>
    <format dxfId="380">
      <pivotArea dataOnly="0" labelOnly="1" fieldPosition="0">
        <references count="4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9"/>
          </reference>
          <reference field="19" count="1">
            <x v="102"/>
          </reference>
        </references>
      </pivotArea>
    </format>
    <format dxfId="379">
      <pivotArea dataOnly="0" labelOnly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3">
            <x v="127"/>
            <x v="128"/>
            <x v="129"/>
          </reference>
        </references>
      </pivotArea>
    </format>
    <format dxfId="378">
      <pivotArea dataOnly="0" labelOnly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7"/>
          </reference>
          <reference field="19" count="2">
            <x v="127"/>
            <x v="129"/>
          </reference>
        </references>
      </pivotArea>
    </format>
    <format dxfId="377">
      <pivotArea dataOnly="0" labelOnly="1" fieldPosition="0">
        <references count="4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3">
            <x v="127"/>
            <x v="128"/>
            <x v="129"/>
          </reference>
        </references>
      </pivotArea>
    </format>
    <format dxfId="376">
      <pivotArea dataOnly="0" labelOnly="1" fieldPosition="0">
        <references count="4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6">
            <x v="19"/>
            <x v="32"/>
            <x v="48"/>
            <x v="52"/>
            <x v="53"/>
            <x v="54"/>
            <x v="57"/>
            <x v="63"/>
            <x v="67"/>
            <x v="75"/>
            <x v="76"/>
            <x v="111"/>
            <x v="118"/>
            <x v="122"/>
            <x v="125"/>
            <x v="126"/>
          </reference>
        </references>
      </pivotArea>
    </format>
    <format dxfId="375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3">
            <x v="30"/>
            <x v="89"/>
            <x v="121"/>
          </reference>
        </references>
      </pivotArea>
    </format>
    <format dxfId="374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"/>
          </reference>
          <reference field="19" count="1">
            <x v="100"/>
          </reference>
        </references>
      </pivotArea>
    </format>
    <format dxfId="373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"/>
          </reference>
          <reference field="19" count="1">
            <x v="100"/>
          </reference>
        </references>
      </pivotArea>
    </format>
    <format dxfId="372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6"/>
          </reference>
          <reference field="19" count="1">
            <x v="100"/>
          </reference>
        </references>
      </pivotArea>
    </format>
    <format dxfId="371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8"/>
          </reference>
          <reference field="19" count="1">
            <x v="102"/>
          </reference>
        </references>
      </pivotArea>
    </format>
    <format dxfId="370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9"/>
          </reference>
          <reference field="19" count="1">
            <x v="102"/>
          </reference>
        </references>
      </pivotArea>
    </format>
    <format dxfId="369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14"/>
          </reference>
          <reference field="19" count="1">
            <x v="26"/>
          </reference>
        </references>
      </pivotArea>
    </format>
    <format dxfId="368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18"/>
          </reference>
          <reference field="19" count="1">
            <x v="101"/>
          </reference>
        </references>
      </pivotArea>
    </format>
    <format dxfId="367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29"/>
          </reference>
          <reference field="19" count="1">
            <x v="27"/>
          </reference>
        </references>
      </pivotArea>
    </format>
    <format dxfId="366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0"/>
          </reference>
          <reference field="19" count="2">
            <x v="24"/>
            <x v="89"/>
          </reference>
        </references>
      </pivotArea>
    </format>
    <format dxfId="365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1"/>
          </reference>
          <reference field="19" count="1">
            <x v="89"/>
          </reference>
        </references>
      </pivotArea>
    </format>
    <format dxfId="364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2"/>
          </reference>
          <reference field="19" count="1">
            <x v="98"/>
          </reference>
        </references>
      </pivotArea>
    </format>
    <format dxfId="363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3"/>
          </reference>
          <reference field="19" count="1">
            <x v="89"/>
          </reference>
        </references>
      </pivotArea>
    </format>
    <format dxfId="362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8"/>
          </reference>
          <reference field="19" count="1">
            <x v="121"/>
          </reference>
        </references>
      </pivotArea>
    </format>
    <format dxfId="361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9"/>
          </reference>
          <reference field="19" count="1">
            <x v="100"/>
          </reference>
        </references>
      </pivotArea>
    </format>
    <format dxfId="360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3">
            <x v="43"/>
            <x v="46"/>
            <x v="72"/>
          </reference>
        </references>
      </pivotArea>
    </format>
    <format dxfId="359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4">
            <x v="23"/>
            <x v="59"/>
            <x v="89"/>
            <x v="102"/>
          </reference>
        </references>
      </pivotArea>
    </format>
    <format dxfId="358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71"/>
          </reference>
          <reference field="19" count="1">
            <x v="102"/>
          </reference>
        </references>
      </pivotArea>
    </format>
    <format dxfId="357">
      <pivotArea dataOnly="0" labelOnly="1" fieldPosition="0">
        <references count="4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72"/>
          </reference>
          <reference field="19" count="1">
            <x v="102"/>
          </reference>
        </references>
      </pivotArea>
    </format>
    <format dxfId="356">
      <pivotArea dataOnly="0" labelOnly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6">
            <x v="23"/>
            <x v="25"/>
            <x v="37"/>
            <x v="38"/>
            <x v="42"/>
            <x v="43"/>
            <x v="46"/>
            <x v="49"/>
            <x v="58"/>
            <x v="67"/>
            <x v="75"/>
            <x v="79"/>
            <x v="89"/>
            <x v="118"/>
            <x v="122"/>
            <x v="125"/>
          </reference>
        </references>
      </pivotArea>
    </format>
    <format dxfId="355">
      <pivotArea dataOnly="0" labelOnly="1" fieldPosition="0">
        <references count="4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43"/>
          </reference>
          <reference field="19" count="1">
            <x v="42"/>
          </reference>
        </references>
      </pivotArea>
    </format>
    <format dxfId="354">
      <pivotArea dataOnly="0" labelOnly="1" fieldPosition="0">
        <references count="4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2">
            <x v="20"/>
            <x v="36"/>
            <x v="37"/>
            <x v="38"/>
            <x v="42"/>
            <x v="43"/>
            <x v="67"/>
            <x v="77"/>
            <x v="80"/>
            <x v="112"/>
            <x v="113"/>
            <x v="119"/>
          </reference>
        </references>
      </pivotArea>
    </format>
    <format dxfId="353">
      <pivotArea dataOnly="0" labelOnly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3">
            <x v="42"/>
            <x v="45"/>
            <x v="64"/>
          </reference>
        </references>
      </pivotArea>
    </format>
    <format dxfId="352">
      <pivotArea dataOnly="0" labelOnly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22"/>
          </reference>
          <reference field="19" count="1">
            <x v="23"/>
          </reference>
        </references>
      </pivotArea>
    </format>
    <format dxfId="351">
      <pivotArea dataOnly="0" labelOnly="1" fieldPosition="0">
        <references count="4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9">
            <x v="22"/>
            <x v="23"/>
            <x v="44"/>
            <x v="53"/>
            <x v="65"/>
            <x v="67"/>
            <x v="94"/>
            <x v="97"/>
            <x v="115"/>
          </reference>
        </references>
      </pivotArea>
    </format>
    <format dxfId="350">
      <pivotArea dataOnly="0" labelOnly="1" fieldPosition="0">
        <references count="4">
          <reference field="10" count="1" selected="0">
            <x v="8"/>
          </reference>
          <reference field="12" count="1" selected="0">
            <x v="2"/>
          </reference>
          <reference field="14" count="1" selected="0">
            <x v="51"/>
          </reference>
          <reference field="19" count="1">
            <x v="98"/>
          </reference>
        </references>
      </pivotArea>
    </format>
    <format dxfId="349">
      <pivotArea dataOnly="0" labelOnly="1" fieldPosition="0">
        <references count="4">
          <reference field="10" count="1" selected="0">
            <x v="9"/>
          </reference>
          <reference field="12" count="1" selected="0">
            <x v="2"/>
          </reference>
          <reference field="14" count="1" selected="0">
            <x v="11"/>
          </reference>
          <reference field="19" count="1">
            <x v="98"/>
          </reference>
        </references>
      </pivotArea>
    </format>
    <format dxfId="348">
      <pivotArea dataOnly="0" labelOnly="1" fieldPosition="0">
        <references count="4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5">
            <x v="40"/>
            <x v="42"/>
            <x v="46"/>
            <x v="65"/>
            <x v="121"/>
          </reference>
        </references>
      </pivotArea>
    </format>
    <format dxfId="347">
      <pivotArea dataOnly="0" labelOnly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3">
            <x v="23"/>
            <x v="32"/>
            <x v="60"/>
          </reference>
        </references>
      </pivotArea>
    </format>
    <format dxfId="346">
      <pivotArea dataOnly="0" labelOnly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4">
            <x v="82"/>
            <x v="83"/>
            <x v="84"/>
            <x v="85"/>
          </reference>
        </references>
      </pivotArea>
    </format>
    <format dxfId="345">
      <pivotArea dataOnly="0" labelOnly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48"/>
          </reference>
          <reference field="19" count="1">
            <x v="67"/>
          </reference>
        </references>
      </pivotArea>
    </format>
    <format dxfId="344">
      <pivotArea dataOnly="0" labelOnly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3">
            <x v="80"/>
            <x v="89"/>
            <x v="108"/>
          </reference>
        </references>
      </pivotArea>
    </format>
    <format dxfId="343">
      <pivotArea dataOnly="0" labelOnly="1" fieldPosition="0">
        <references count="4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5">
            <x v="42"/>
            <x v="65"/>
            <x v="86"/>
            <x v="87"/>
            <x v="105"/>
          </reference>
        </references>
      </pivotArea>
    </format>
    <format dxfId="342">
      <pivotArea dataOnly="0" labelOnly="1" fieldPosition="0">
        <references count="4">
          <reference field="10" count="1" selected="0">
            <x v="11"/>
          </reference>
          <reference field="12" count="1" selected="0">
            <x v="0"/>
          </reference>
          <reference field="14" count="1" selected="0">
            <x v="27"/>
          </reference>
          <reference field="19" count="1">
            <x v="41"/>
          </reference>
        </references>
      </pivotArea>
    </format>
    <format dxfId="341">
      <pivotArea dataOnly="0" labelOnly="1" fieldPosition="0">
        <references count="4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2">
            <x v="1"/>
            <x v="5"/>
            <x v="6"/>
            <x v="9"/>
            <x v="10"/>
            <x v="11"/>
            <x v="12"/>
            <x v="13"/>
            <x v="15"/>
            <x v="17"/>
            <x v="41"/>
            <x v="58"/>
          </reference>
        </references>
      </pivotArea>
    </format>
    <format dxfId="340">
      <pivotArea dataOnly="0" labelOnly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41">
            <x v="18"/>
            <x v="20"/>
            <x v="23"/>
            <x v="28"/>
            <x v="29"/>
            <x v="31"/>
            <x v="32"/>
            <x v="33"/>
            <x v="34"/>
            <x v="41"/>
            <x v="46"/>
            <x v="47"/>
            <x v="49"/>
            <x v="50"/>
            <x v="51"/>
            <x v="52"/>
            <x v="53"/>
            <x v="56"/>
            <x v="58"/>
            <x v="59"/>
            <x v="60"/>
            <x v="61"/>
            <x v="63"/>
            <x v="64"/>
            <x v="66"/>
            <x v="71"/>
            <x v="72"/>
            <x v="73"/>
            <x v="74"/>
            <x v="75"/>
            <x v="78"/>
            <x v="79"/>
            <x v="89"/>
            <x v="93"/>
            <x v="97"/>
            <x v="107"/>
            <x v="108"/>
            <x v="110"/>
            <x v="114"/>
            <x v="117"/>
            <x v="120"/>
          </reference>
        </references>
      </pivotArea>
    </format>
    <format dxfId="339">
      <pivotArea dataOnly="0" labelOnly="1" fieldPosition="0">
        <references count="4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2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67"/>
            <x v="91"/>
            <x v="94"/>
          </reference>
        </references>
      </pivotArea>
    </format>
    <format dxfId="338">
      <pivotArea dataOnly="0" labelOnly="1" fieldPosition="0">
        <references count="4">
          <reference field="10" count="1" selected="0">
            <x v="12"/>
          </reference>
          <reference field="12" count="1" selected="0">
            <x v="4"/>
          </reference>
          <reference field="14" count="1" selected="0">
            <x v="0"/>
          </reference>
          <reference field="19" count="2">
            <x v="61"/>
            <x v="64"/>
          </reference>
        </references>
      </pivotArea>
    </format>
    <format dxfId="337">
      <pivotArea dataOnly="0" labelOnly="1" fieldPosition="0">
        <references count="4">
          <reference field="10" count="1" selected="0">
            <x v="13"/>
          </reference>
          <reference field="12" count="1" selected="0">
            <x v="0"/>
          </reference>
          <reference field="14" count="1" selected="0">
            <x v="23"/>
          </reference>
          <reference field="19" count="2">
            <x v="102"/>
            <x v="105"/>
          </reference>
        </references>
      </pivotArea>
    </format>
    <format dxfId="336">
      <pivotArea dataOnly="0" labelOnly="1" fieldPosition="0">
        <references count="4">
          <reference field="10" count="1" selected="0">
            <x v="14"/>
          </reference>
          <reference field="12" count="1" selected="0">
            <x v="0"/>
          </reference>
          <reference field="14" count="1" selected="0">
            <x v="34"/>
          </reference>
          <reference field="19" count="1">
            <x v="106"/>
          </reference>
        </references>
      </pivotArea>
    </format>
    <format dxfId="335">
      <pivotArea dataOnly="0" labelOnly="1" fieldPosition="0">
        <references count="4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5">
            <x v="18"/>
            <x v="23"/>
            <x v="61"/>
            <x v="68"/>
            <x v="124"/>
          </reference>
        </references>
      </pivotArea>
    </format>
    <format dxfId="334">
      <pivotArea dataOnly="0" labelOnly="1" fieldPosition="0">
        <references count="4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5">
            <x v="18"/>
            <x v="23"/>
            <x v="61"/>
            <x v="68"/>
            <x v="71"/>
          </reference>
        </references>
      </pivotArea>
    </format>
    <format dxfId="333">
      <pivotArea dataOnly="0" labelOnly="1" fieldPosition="0">
        <references count="4">
          <reference field="10" count="1" selected="0">
            <x v="16"/>
          </reference>
          <reference field="12" count="1" selected="0">
            <x v="2"/>
          </reference>
          <reference field="14" count="1" selected="0">
            <x v="68"/>
          </reference>
          <reference field="19" count="1">
            <x v="98"/>
          </reference>
        </references>
      </pivotArea>
    </format>
    <format dxfId="332">
      <pivotArea dataOnly="0" labelOnly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33">
            <x v="18"/>
            <x v="19"/>
            <x v="20"/>
            <x v="22"/>
            <x v="23"/>
            <x v="30"/>
            <x v="32"/>
            <x v="33"/>
            <x v="43"/>
            <x v="46"/>
            <x v="47"/>
            <x v="48"/>
            <x v="49"/>
            <x v="55"/>
            <x v="61"/>
            <x v="63"/>
            <x v="65"/>
            <x v="68"/>
            <x v="69"/>
            <x v="70"/>
            <x v="74"/>
            <x v="79"/>
            <x v="86"/>
            <x v="87"/>
            <x v="94"/>
            <x v="96"/>
            <x v="109"/>
            <x v="110"/>
            <x v="124"/>
            <x v="125"/>
            <x v="126"/>
            <x v="130"/>
            <x v="131"/>
          </reference>
        </references>
      </pivotArea>
    </format>
    <format dxfId="331">
      <pivotArea dataOnly="0" labelOnly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40"/>
          </reference>
          <reference field="19" count="1">
            <x v="67"/>
          </reference>
        </references>
      </pivotArea>
    </format>
    <format dxfId="330">
      <pivotArea dataOnly="0" labelOnly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5">
            <x v="92"/>
            <x v="98"/>
            <x v="99"/>
            <x v="132"/>
            <x v="133"/>
          </reference>
        </references>
      </pivotArea>
    </format>
    <format dxfId="329">
      <pivotArea dataOnly="0" labelOnly="1" fieldPosition="0">
        <references count="4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3">
            <x v="22"/>
            <x v="94"/>
            <x v="95"/>
          </reference>
        </references>
      </pivotArea>
    </format>
    <format dxfId="328">
      <pivotArea dataOnly="0" labelOnly="1" fieldPosition="0">
        <references count="4">
          <reference field="10" count="1" selected="0">
            <x v="18"/>
          </reference>
          <reference field="12" count="1" selected="0">
            <x v="1"/>
          </reference>
          <reference field="14" count="1" selected="0">
            <x v="73"/>
          </reference>
          <reference field="19" count="1">
            <x v="98"/>
          </reference>
        </references>
      </pivotArea>
    </format>
    <format dxfId="327">
      <pivotArea dataOnly="0" labelOnly="1" fieldPosition="0">
        <references count="5">
          <reference field="10" count="1" selected="0">
            <x v="0"/>
          </reference>
          <reference field="12" count="1" selected="0">
            <x v="1"/>
          </reference>
          <reference field="14" count="1" selected="0">
            <x v="12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326">
      <pivotArea dataOnly="0" labelOnly="1" fieldPosition="0">
        <references count="5">
          <reference field="10" count="1" selected="0">
            <x v="1"/>
          </reference>
          <reference field="12" count="1" selected="0">
            <x v="1"/>
          </reference>
          <reference field="14" count="1" selected="0">
            <x v="2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325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16"/>
          </reference>
          <reference field="19" count="1" selected="0">
            <x v="34"/>
          </reference>
          <reference field="20" count="1">
            <x v="75"/>
          </reference>
        </references>
      </pivotArea>
    </format>
    <format dxfId="324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16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323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0"/>
          </reference>
          <reference field="19" count="1" selected="0">
            <x v="88"/>
          </reference>
          <reference field="20" count="1">
            <x v="131"/>
          </reference>
        </references>
      </pivotArea>
    </format>
    <format dxfId="322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0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321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28"/>
          </reference>
          <reference field="19" count="1" selected="0">
            <x v="103"/>
          </reference>
          <reference field="20" count="1">
            <x v="14"/>
          </reference>
        </references>
      </pivotArea>
    </format>
    <format dxfId="320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1" selected="0">
            <x v="64"/>
          </reference>
          <reference field="20" count="1">
            <x v="103"/>
          </reference>
        </references>
      </pivotArea>
    </format>
    <format dxfId="319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318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46"/>
          </reference>
          <reference field="19" count="1" selected="0">
            <x v="90"/>
          </reference>
          <reference field="20" count="1">
            <x v="37"/>
          </reference>
        </references>
      </pivotArea>
    </format>
    <format dxfId="317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55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316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34"/>
          </reference>
          <reference field="20" count="1">
            <x v="75"/>
          </reference>
        </references>
      </pivotArea>
    </format>
    <format dxfId="315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36"/>
          </reference>
          <reference field="20" count="1">
            <x v="38"/>
          </reference>
        </references>
      </pivotArea>
    </format>
    <format dxfId="314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313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104"/>
          </reference>
          <reference field="20" count="1">
            <x v="11"/>
          </reference>
        </references>
      </pivotArea>
    </format>
    <format dxfId="312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3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311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5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310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66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309">
      <pivotArea dataOnly="0" labelOnly="1" fieldPosition="0">
        <references count="5">
          <reference field="10" count="1" selected="0">
            <x v="2"/>
          </reference>
          <reference field="12" count="1" selected="0">
            <x v="1"/>
          </reference>
          <reference field="14" count="1" selected="0">
            <x v="70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308">
      <pivotArea dataOnly="0" labelOnly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7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307">
      <pivotArea dataOnly="0" labelOnly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4"/>
          </reference>
          <reference field="19" count="1" selected="0">
            <x v="74"/>
          </reference>
          <reference field="20" count="1">
            <x v="19"/>
          </reference>
        </references>
      </pivotArea>
    </format>
    <format dxfId="306">
      <pivotArea dataOnly="0" labelOnly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1" selected="0">
            <x v="21"/>
          </reference>
          <reference field="20" count="1">
            <x v="61"/>
          </reference>
        </references>
      </pivotArea>
    </format>
    <format dxfId="305">
      <pivotArea dataOnly="0" labelOnly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304">
      <pivotArea dataOnly="0" labelOnly="1" fieldPosition="0">
        <references count="5">
          <reference field="10" count="1" selected="0">
            <x v="2"/>
          </reference>
          <reference field="12" count="1" selected="0">
            <x v="2"/>
          </reference>
          <reference field="14" count="1" selected="0">
            <x v="69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303">
      <pivotArea dataOnly="0" labelOnly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24"/>
          </reference>
          <reference field="20" count="1">
            <x v="85"/>
          </reference>
        </references>
      </pivotArea>
    </format>
    <format dxfId="302">
      <pivotArea dataOnly="0" labelOnly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37"/>
          </reference>
          <reference field="20" count="1">
            <x v="66"/>
          </reference>
        </references>
      </pivotArea>
    </format>
    <format dxfId="301">
      <pivotArea dataOnly="0" labelOnly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38"/>
          </reference>
          <reference field="20" count="1">
            <x v="62"/>
          </reference>
        </references>
      </pivotArea>
    </format>
    <format dxfId="300">
      <pivotArea dataOnly="0" labelOnly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299">
      <pivotArea dataOnly="0" labelOnly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298">
      <pivotArea dataOnly="0" labelOnly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297">
      <pivotArea dataOnly="0" labelOnly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112"/>
          </reference>
          <reference field="20" count="1">
            <x v="34"/>
          </reference>
        </references>
      </pivotArea>
    </format>
    <format dxfId="296">
      <pivotArea dataOnly="0" labelOnly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1"/>
          </reference>
          <reference field="19" count="1" selected="0">
            <x v="122"/>
          </reference>
          <reference field="20" count="1">
            <x v="72"/>
          </reference>
        </references>
      </pivotArea>
    </format>
    <format dxfId="295">
      <pivotArea dataOnly="0" labelOnly="1" fieldPosition="0">
        <references count="5">
          <reference field="10" count="1" selected="0">
            <x v="3"/>
          </reference>
          <reference field="12" count="1" selected="0">
            <x v="0"/>
          </reference>
          <reference field="14" count="1" selected="0">
            <x v="43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294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293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28"/>
          </reference>
          <reference field="20" count="1">
            <x v="87"/>
          </reference>
        </references>
      </pivotArea>
    </format>
    <format dxfId="292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29"/>
          </reference>
          <reference field="20" count="1">
            <x v="15"/>
          </reference>
        </references>
      </pivotArea>
    </format>
    <format dxfId="291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33"/>
          </reference>
          <reference field="20" count="1">
            <x v="9"/>
          </reference>
        </references>
      </pivotArea>
    </format>
    <format dxfId="290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34"/>
          </reference>
          <reference field="20" count="1">
            <x v="75"/>
          </reference>
        </references>
      </pivotArea>
    </format>
    <format dxfId="289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288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287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50"/>
          </reference>
          <reference field="20" count="1">
            <x v="93"/>
          </reference>
        </references>
      </pivotArea>
    </format>
    <format dxfId="286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74"/>
          </reference>
          <reference field="20" count="1">
            <x v="19"/>
          </reference>
        </references>
      </pivotArea>
    </format>
    <format dxfId="285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284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81"/>
          </reference>
          <reference field="20" count="1">
            <x v="108"/>
          </reference>
        </references>
      </pivotArea>
    </format>
    <format dxfId="283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59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282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281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24"/>
          </reference>
          <reference field="20" count="1">
            <x v="85"/>
          </reference>
        </references>
      </pivotArea>
    </format>
    <format dxfId="280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36"/>
          </reference>
          <reference field="20" count="1">
            <x v="38"/>
          </reference>
        </references>
      </pivotArea>
    </format>
    <format dxfId="279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278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277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276">
      <pivotArea dataOnly="0" labelOnly="1" fieldPosition="0">
        <references count="5">
          <reference field="10" count="1" selected="0">
            <x v="3"/>
          </reference>
          <reference field="12" count="1" selected="0">
            <x v="1"/>
          </reference>
          <reference field="14" count="1" selected="0">
            <x v="60"/>
          </reference>
          <reference field="19" count="1" selected="0">
            <x v="116"/>
          </reference>
          <reference field="20" count="1">
            <x v="57"/>
          </reference>
        </references>
      </pivotArea>
    </format>
    <format dxfId="275">
      <pivotArea dataOnly="0" labelOnly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274">
      <pivotArea dataOnly="0" labelOnly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273">
      <pivotArea dataOnly="0" labelOnly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272">
      <pivotArea dataOnly="0" labelOnly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1"/>
          </reference>
          <reference field="19" count="1" selected="0">
            <x v="80"/>
          </reference>
          <reference field="20" count="1">
            <x v="110"/>
          </reference>
        </references>
      </pivotArea>
    </format>
    <format dxfId="271">
      <pivotArea dataOnly="0" labelOnly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270">
      <pivotArea dataOnly="0" labelOnly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269">
      <pivotArea dataOnly="0" labelOnly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268">
      <pivotArea dataOnly="0" labelOnly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51"/>
          </reference>
          <reference field="20" count="1">
            <x v="30"/>
          </reference>
        </references>
      </pivotArea>
    </format>
    <format dxfId="267">
      <pivotArea dataOnly="0" labelOnly="1" fieldPosition="0">
        <references count="5">
          <reference field="10" count="1" selected="0">
            <x v="3"/>
          </reference>
          <reference field="12" count="1" selected="0">
            <x v="3"/>
          </reference>
          <reference field="14" count="1" selected="0">
            <x v="67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266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28"/>
          </reference>
          <reference field="20" count="1">
            <x v="87"/>
          </reference>
        </references>
      </pivotArea>
    </format>
    <format dxfId="265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29"/>
          </reference>
          <reference field="20" count="1">
            <x v="15"/>
          </reference>
        </references>
      </pivotArea>
    </format>
    <format dxfId="264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263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33"/>
          </reference>
          <reference field="20" count="1">
            <x v="9"/>
          </reference>
        </references>
      </pivotArea>
    </format>
    <format dxfId="262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35"/>
          </reference>
          <reference field="20" count="1">
            <x v="88"/>
          </reference>
        </references>
      </pivotArea>
    </format>
    <format dxfId="261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39"/>
          </reference>
          <reference field="20" count="1">
            <x v="39"/>
          </reference>
        </references>
      </pivotArea>
    </format>
    <format dxfId="260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259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258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50"/>
          </reference>
          <reference field="20" count="1">
            <x v="93"/>
          </reference>
        </references>
      </pivotArea>
    </format>
    <format dxfId="257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51"/>
          </reference>
          <reference field="20" count="1">
            <x v="30"/>
          </reference>
        </references>
      </pivotArea>
    </format>
    <format dxfId="256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59"/>
          </reference>
          <reference field="20" count="1">
            <x v="7"/>
          </reference>
        </references>
      </pivotArea>
    </format>
    <format dxfId="255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254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62"/>
          </reference>
          <reference field="20" count="1">
            <x v="107"/>
          </reference>
        </references>
      </pivotArea>
    </format>
    <format dxfId="253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252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93"/>
          </reference>
          <reference field="20" count="1">
            <x v="47"/>
          </reference>
        </references>
      </pivotArea>
    </format>
    <format dxfId="251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2"/>
          </reference>
          <reference field="19" count="1" selected="0">
            <x v="119"/>
          </reference>
          <reference field="20" count="1">
            <x v="33"/>
          </reference>
        </references>
      </pivotArea>
    </format>
    <format dxfId="250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5"/>
          </reference>
          <reference field="19" count="1" selected="0">
            <x v="123"/>
          </reference>
          <reference field="20" count="1">
            <x v="4"/>
          </reference>
        </references>
      </pivotArea>
    </format>
    <format dxfId="249">
      <pivotArea dataOnly="0" labelOnly="1" fieldPosition="0">
        <references count="5">
          <reference field="10" count="1" selected="0">
            <x v="4"/>
          </reference>
          <reference field="12" count="1" selected="0">
            <x v="0"/>
          </reference>
          <reference field="14" count="1" selected="0">
            <x v="49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248">
      <pivotArea dataOnly="0" labelOnly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1" selected="0">
            <x v="127"/>
          </reference>
          <reference field="20" count="1">
            <x v="28"/>
          </reference>
        </references>
      </pivotArea>
    </format>
    <format dxfId="247">
      <pivotArea dataOnly="0" labelOnly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1" selected="0">
            <x v="128"/>
          </reference>
          <reference field="20" count="1">
            <x v="20"/>
          </reference>
        </references>
      </pivotArea>
    </format>
    <format dxfId="246">
      <pivotArea dataOnly="0" labelOnly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1"/>
          </reference>
          <reference field="19" count="1" selected="0">
            <x v="129"/>
          </reference>
          <reference field="20" count="1">
            <x v="21"/>
          </reference>
        </references>
      </pivotArea>
    </format>
    <format dxfId="245">
      <pivotArea dataOnly="0" labelOnly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7"/>
          </reference>
          <reference field="19" count="1" selected="0">
            <x v="127"/>
          </reference>
          <reference field="20" count="1">
            <x v="28"/>
          </reference>
        </references>
      </pivotArea>
    </format>
    <format dxfId="244">
      <pivotArea dataOnly="0" labelOnly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47"/>
          </reference>
          <reference field="19" count="1" selected="0">
            <x v="129"/>
          </reference>
          <reference field="20" count="1">
            <x v="21"/>
          </reference>
        </references>
      </pivotArea>
    </format>
    <format dxfId="243">
      <pivotArea dataOnly="0" labelOnly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1" selected="0">
            <x v="127"/>
          </reference>
          <reference field="20" count="1">
            <x v="28"/>
          </reference>
        </references>
      </pivotArea>
    </format>
    <format dxfId="242">
      <pivotArea dataOnly="0" labelOnly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1" selected="0">
            <x v="128"/>
          </reference>
          <reference field="20" count="1">
            <x v="20"/>
          </reference>
        </references>
      </pivotArea>
    </format>
    <format dxfId="241">
      <pivotArea dataOnly="0" labelOnly="1" fieldPosition="0">
        <references count="5">
          <reference field="10" count="1" selected="0">
            <x v="4"/>
          </reference>
          <reference field="12" count="1" selected="0">
            <x v="2"/>
          </reference>
          <reference field="14" count="1" selected="0">
            <x v="50"/>
          </reference>
          <reference field="19" count="1" selected="0">
            <x v="129"/>
          </reference>
          <reference field="20" count="1">
            <x v="21"/>
          </reference>
        </references>
      </pivotArea>
    </format>
    <format dxfId="240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9"/>
          </reference>
          <reference field="20" count="1">
            <x v="64"/>
          </reference>
        </references>
      </pivotArea>
    </format>
    <format dxfId="239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238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48"/>
          </reference>
          <reference field="20" count="1">
            <x v="91"/>
          </reference>
        </references>
      </pivotArea>
    </format>
    <format dxfId="237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52"/>
          </reference>
          <reference field="20" count="1">
            <x v="124"/>
          </reference>
        </references>
      </pivotArea>
    </format>
    <format dxfId="236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53"/>
          </reference>
          <reference field="20" count="1">
            <x v="112"/>
          </reference>
        </references>
      </pivotArea>
    </format>
    <format dxfId="235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54"/>
          </reference>
          <reference field="20" count="1">
            <x v="101"/>
          </reference>
        </references>
      </pivotArea>
    </format>
    <format dxfId="234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57"/>
          </reference>
          <reference field="20" count="1">
            <x v="8"/>
          </reference>
        </references>
      </pivotArea>
    </format>
    <format dxfId="233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63"/>
          </reference>
          <reference field="20" count="1">
            <x v="105"/>
          </reference>
        </references>
      </pivotArea>
    </format>
    <format dxfId="232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231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75"/>
          </reference>
          <reference field="20" count="1">
            <x v="52"/>
          </reference>
        </references>
      </pivotArea>
    </format>
    <format dxfId="230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76"/>
          </reference>
          <reference field="20" count="1">
            <x v="49"/>
          </reference>
        </references>
      </pivotArea>
    </format>
    <format dxfId="229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11"/>
          </reference>
          <reference field="20" count="1">
            <x v="35"/>
          </reference>
        </references>
      </pivotArea>
    </format>
    <format dxfId="228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18"/>
          </reference>
          <reference field="20" count="1">
            <x v="32"/>
          </reference>
        </references>
      </pivotArea>
    </format>
    <format dxfId="227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22"/>
          </reference>
          <reference field="20" count="1">
            <x v="72"/>
          </reference>
        </references>
      </pivotArea>
    </format>
    <format dxfId="226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25"/>
          </reference>
          <reference field="20" count="1">
            <x v="120"/>
          </reference>
        </references>
      </pivotArea>
    </format>
    <format dxfId="225">
      <pivotArea dataOnly="0" labelOnly="1" fieldPosition="0">
        <references count="5">
          <reference field="10" count="1" selected="0">
            <x v="5"/>
          </reference>
          <reference field="12" count="1" selected="0">
            <x v="4"/>
          </reference>
          <reference field="14" count="1" selected="0">
            <x v="21"/>
          </reference>
          <reference field="19" count="1" selected="0">
            <x v="126"/>
          </reference>
          <reference field="20" count="1">
            <x v="55"/>
          </reference>
        </references>
      </pivotArea>
    </format>
    <format dxfId="224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1" selected="0">
            <x v="30"/>
          </reference>
          <reference field="20" count="1">
            <x v="56"/>
          </reference>
        </references>
      </pivotArea>
    </format>
    <format dxfId="223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222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221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"/>
          </reference>
          <reference field="19" count="1" selected="0">
            <x v="100"/>
          </reference>
          <reference field="20" count="1">
            <x v="121"/>
          </reference>
        </references>
      </pivotArea>
    </format>
    <format dxfId="220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"/>
          </reference>
          <reference field="19" count="1" selected="0">
            <x v="100"/>
          </reference>
          <reference field="20" count="1">
            <x v="121"/>
          </reference>
        </references>
      </pivotArea>
    </format>
    <format dxfId="219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6"/>
          </reference>
          <reference field="19" count="1" selected="0">
            <x v="100"/>
          </reference>
          <reference field="20" count="1">
            <x v="121"/>
          </reference>
        </references>
      </pivotArea>
    </format>
    <format dxfId="218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8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217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9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216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14"/>
          </reference>
          <reference field="19" count="1" selected="0">
            <x v="26"/>
          </reference>
          <reference field="20" count="1">
            <x v="89"/>
          </reference>
        </references>
      </pivotArea>
    </format>
    <format dxfId="215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18"/>
          </reference>
          <reference field="19" count="1" selected="0">
            <x v="101"/>
          </reference>
          <reference field="20" count="1">
            <x v="79"/>
          </reference>
        </references>
      </pivotArea>
    </format>
    <format dxfId="214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29"/>
          </reference>
          <reference field="19" count="1" selected="0">
            <x v="27"/>
          </reference>
          <reference field="20" count="1">
            <x v="77"/>
          </reference>
        </references>
      </pivotArea>
    </format>
    <format dxfId="213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0"/>
          </reference>
          <reference field="19" count="1" selected="0">
            <x v="24"/>
          </reference>
          <reference field="20" count="1">
            <x v="85"/>
          </reference>
        </references>
      </pivotArea>
    </format>
    <format dxfId="212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0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211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1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210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2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209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3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208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8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207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39"/>
          </reference>
          <reference field="19" count="1" selected="0">
            <x v="100"/>
          </reference>
          <reference field="20" count="1">
            <x v="121"/>
          </reference>
        </references>
      </pivotArea>
    </format>
    <format dxfId="206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205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204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44"/>
          </reference>
          <reference field="19" count="1" selected="0">
            <x v="72"/>
          </reference>
          <reference field="20" count="1">
            <x v="97"/>
          </reference>
        </references>
      </pivotArea>
    </format>
    <format dxfId="203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202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 selected="0">
            <x v="59"/>
          </reference>
          <reference field="20" count="1">
            <x v="7"/>
          </reference>
        </references>
      </pivotArea>
    </format>
    <format dxfId="201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200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52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199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71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198">
      <pivotArea dataOnly="0" labelOnly="1" fieldPosition="0">
        <references count="5">
          <reference field="10" count="1" selected="0">
            <x v="6"/>
          </reference>
          <reference field="12" count="1" selected="0">
            <x v="5"/>
          </reference>
          <reference field="14" count="1" selected="0">
            <x v="72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197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196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25"/>
          </reference>
          <reference field="20" count="1">
            <x v="128"/>
          </reference>
        </references>
      </pivotArea>
    </format>
    <format dxfId="195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37"/>
          </reference>
          <reference field="20" count="1">
            <x v="66"/>
          </reference>
        </references>
      </pivotArea>
    </format>
    <format dxfId="194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38"/>
          </reference>
          <reference field="20" count="1">
            <x v="62"/>
          </reference>
        </references>
      </pivotArea>
    </format>
    <format dxfId="193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192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191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190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49"/>
          </reference>
          <reference field="20" count="1">
            <x v="92"/>
          </reference>
        </references>
      </pivotArea>
    </format>
    <format dxfId="189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58"/>
          </reference>
          <reference field="20" count="1">
            <x v="6"/>
          </reference>
        </references>
      </pivotArea>
    </format>
    <format dxfId="188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187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75"/>
          </reference>
          <reference field="20" count="1">
            <x v="52"/>
          </reference>
        </references>
      </pivotArea>
    </format>
    <format dxfId="186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185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184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118"/>
          </reference>
          <reference field="20" count="1">
            <x v="32"/>
          </reference>
        </references>
      </pivotArea>
    </format>
    <format dxfId="183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122"/>
          </reference>
          <reference field="20" count="1">
            <x v="72"/>
          </reference>
        </references>
      </pivotArea>
    </format>
    <format dxfId="182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35"/>
          </reference>
          <reference field="19" count="1" selected="0">
            <x v="125"/>
          </reference>
          <reference field="20" count="1">
            <x v="120"/>
          </reference>
        </references>
      </pivotArea>
    </format>
    <format dxfId="181">
      <pivotArea dataOnly="0" labelOnly="1" fieldPosition="0">
        <references count="5">
          <reference field="10" count="1" selected="0">
            <x v="7"/>
          </reference>
          <reference field="12" count="1" selected="0">
            <x v="0"/>
          </reference>
          <reference field="14" count="1" selected="0">
            <x v="43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180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179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36"/>
          </reference>
          <reference field="20" count="1">
            <x v="38"/>
          </reference>
        </references>
      </pivotArea>
    </format>
    <format dxfId="178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37"/>
          </reference>
          <reference field="20" count="1">
            <x v="66"/>
          </reference>
        </references>
      </pivotArea>
    </format>
    <format dxfId="177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38"/>
          </reference>
          <reference field="20" count="1">
            <x v="62"/>
          </reference>
        </references>
      </pivotArea>
    </format>
    <format dxfId="176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175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174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173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77"/>
          </reference>
          <reference field="20" count="1">
            <x v="50"/>
          </reference>
        </references>
      </pivotArea>
    </format>
    <format dxfId="172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80"/>
          </reference>
          <reference field="20" count="1">
            <x v="110"/>
          </reference>
        </references>
      </pivotArea>
    </format>
    <format dxfId="171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112"/>
          </reference>
          <reference field="20" count="1">
            <x v="34"/>
          </reference>
        </references>
      </pivotArea>
    </format>
    <format dxfId="170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113"/>
          </reference>
          <reference field="20" count="1">
            <x v="53"/>
          </reference>
        </references>
      </pivotArea>
    </format>
    <format dxfId="169">
      <pivotArea dataOnly="0" labelOnly="1" fieldPosition="0">
        <references count="5">
          <reference field="10" count="1" selected="0">
            <x v="7"/>
          </reference>
          <reference field="12" count="1" selected="0">
            <x v="1"/>
          </reference>
          <reference field="14" count="1" selected="0">
            <x v="36"/>
          </reference>
          <reference field="19" count="1" selected="0">
            <x v="119"/>
          </reference>
          <reference field="20" count="1">
            <x v="33"/>
          </reference>
        </references>
      </pivotArea>
    </format>
    <format dxfId="168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167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1" selected="0">
            <x v="45"/>
          </reference>
          <reference field="20" count="1">
            <x v="82"/>
          </reference>
        </references>
      </pivotArea>
    </format>
    <format dxfId="166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15"/>
          </reference>
          <reference field="19" count="1" selected="0">
            <x v="64"/>
          </reference>
          <reference field="20" count="1">
            <x v="103"/>
          </reference>
        </references>
      </pivotArea>
    </format>
    <format dxfId="165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22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164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22"/>
          </reference>
          <reference field="20" count="1">
            <x v="60"/>
          </reference>
        </references>
      </pivotArea>
    </format>
    <format dxfId="163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162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44"/>
          </reference>
          <reference field="20" count="1">
            <x v="65"/>
          </reference>
        </references>
      </pivotArea>
    </format>
    <format dxfId="161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53"/>
          </reference>
          <reference field="20" count="1">
            <x v="112"/>
          </reference>
        </references>
      </pivotArea>
    </format>
    <format dxfId="160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65"/>
          </reference>
          <reference field="20" count="1">
            <x v="102"/>
          </reference>
        </references>
      </pivotArea>
    </format>
    <format dxfId="159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158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94"/>
          </reference>
          <reference field="20" count="1">
            <x v="99"/>
          </reference>
        </references>
      </pivotArea>
    </format>
    <format dxfId="157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97"/>
          </reference>
          <reference field="20" count="1">
            <x v="27"/>
          </reference>
        </references>
      </pivotArea>
    </format>
    <format dxfId="156">
      <pivotArea dataOnly="0" labelOnly="1" fieldPosition="0">
        <references count="5">
          <reference field="10" count="1" selected="0">
            <x v="7"/>
          </reference>
          <reference field="12" count="1" selected="0">
            <x v="2"/>
          </reference>
          <reference field="14" count="1" selected="0">
            <x v="56"/>
          </reference>
          <reference field="19" count="1" selected="0">
            <x v="115"/>
          </reference>
          <reference field="20" count="1">
            <x v="73"/>
          </reference>
        </references>
      </pivotArea>
    </format>
    <format dxfId="155">
      <pivotArea dataOnly="0" labelOnly="1" fieldPosition="0">
        <references count="5">
          <reference field="10" count="1" selected="0">
            <x v="8"/>
          </reference>
          <reference field="12" count="1" selected="0">
            <x v="2"/>
          </reference>
          <reference field="14" count="1" selected="0">
            <x v="51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154">
      <pivotArea dataOnly="0" labelOnly="1" fieldPosition="0">
        <references count="5">
          <reference field="10" count="1" selected="0">
            <x v="9"/>
          </reference>
          <reference field="12" count="1" selected="0">
            <x v="2"/>
          </reference>
          <reference field="14" count="1" selected="0">
            <x v="11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153">
      <pivotArea dataOnly="0" labelOnly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40"/>
          </reference>
          <reference field="20" count="1">
            <x v="78"/>
          </reference>
        </references>
      </pivotArea>
    </format>
    <format dxfId="152">
      <pivotArea dataOnly="0" labelOnly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151">
      <pivotArea dataOnly="0" labelOnly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150">
      <pivotArea dataOnly="0" labelOnly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65"/>
          </reference>
          <reference field="20" count="1">
            <x v="102"/>
          </reference>
        </references>
      </pivotArea>
    </format>
    <format dxfId="149">
      <pivotArea dataOnly="0" labelOnly="1" fieldPosition="0">
        <references count="5">
          <reference field="10" count="1" selected="0">
            <x v="10"/>
          </reference>
          <reference field="12" count="1" selected="0">
            <x v="0"/>
          </reference>
          <reference field="14" count="1" selected="0">
            <x v="37"/>
          </reference>
          <reference field="19" count="1" selected="0">
            <x v="121"/>
          </reference>
          <reference field="20" count="1">
            <x v="43"/>
          </reference>
        </references>
      </pivotArea>
    </format>
    <format dxfId="148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147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146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0"/>
          </reference>
          <reference field="19" count="1" selected="0">
            <x v="60"/>
          </reference>
          <reference field="20" count="1">
            <x v="71"/>
          </reference>
        </references>
      </pivotArea>
    </format>
    <format dxfId="145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 selected="0">
            <x v="82"/>
          </reference>
          <reference field="20" count="1">
            <x v="25"/>
          </reference>
        </references>
      </pivotArea>
    </format>
    <format dxfId="144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 selected="0">
            <x v="83"/>
          </reference>
          <reference field="20" count="1">
            <x v="106"/>
          </reference>
        </references>
      </pivotArea>
    </format>
    <format dxfId="143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 selected="0">
            <x v="84"/>
          </reference>
          <reference field="20" count="1">
            <x v="109"/>
          </reference>
        </references>
      </pivotArea>
    </format>
    <format dxfId="142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17"/>
          </reference>
          <reference field="19" count="1" selected="0">
            <x v="85"/>
          </reference>
          <reference field="20" count="1">
            <x v="100"/>
          </reference>
        </references>
      </pivotArea>
    </format>
    <format dxfId="141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48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140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1" selected="0">
            <x v="80"/>
          </reference>
          <reference field="20" count="1">
            <x v="110"/>
          </reference>
        </references>
      </pivotArea>
    </format>
    <format dxfId="139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138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7"/>
          </reference>
          <reference field="19" count="1" selected="0">
            <x v="108"/>
          </reference>
          <reference field="20" count="1">
            <x v="68"/>
          </reference>
        </references>
      </pivotArea>
    </format>
    <format dxfId="137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42"/>
          </reference>
          <reference field="20" count="1">
            <x v="130"/>
          </reference>
        </references>
      </pivotArea>
    </format>
    <format dxfId="136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65"/>
          </reference>
          <reference field="20" count="1">
            <x v="102"/>
          </reference>
        </references>
      </pivotArea>
    </format>
    <format dxfId="135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86"/>
          </reference>
          <reference field="20" count="1">
            <x v="81"/>
          </reference>
        </references>
      </pivotArea>
    </format>
    <format dxfId="134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87"/>
          </reference>
          <reference field="20" count="1">
            <x v="132"/>
          </reference>
        </references>
      </pivotArea>
    </format>
    <format dxfId="133">
      <pivotArea dataOnly="0" labelOnly="1" fieldPosition="0">
        <references count="5">
          <reference field="10" count="1" selected="0">
            <x v="10"/>
          </reference>
          <reference field="12" count="1" selected="0">
            <x v="4"/>
          </reference>
          <reference field="14" count="1" selected="0">
            <x v="58"/>
          </reference>
          <reference field="19" count="1" selected="0">
            <x v="105"/>
          </reference>
          <reference field="20" count="1">
            <x v="12"/>
          </reference>
        </references>
      </pivotArea>
    </format>
    <format dxfId="132">
      <pivotArea dataOnly="0" labelOnly="1" fieldPosition="0">
        <references count="5">
          <reference field="10" count="1" selected="0">
            <x v="11"/>
          </reference>
          <reference field="12" count="1" selected="0">
            <x v="0"/>
          </reference>
          <reference field="14" count="1" selected="0">
            <x v="27"/>
          </reference>
          <reference field="19" count="1" selected="0">
            <x v="41"/>
          </reference>
          <reference field="20" count="1">
            <x v="16"/>
          </reference>
        </references>
      </pivotArea>
    </format>
    <format dxfId="131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"/>
          </reference>
          <reference field="20" count="1">
            <x v="122"/>
          </reference>
        </references>
      </pivotArea>
    </format>
    <format dxfId="130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5"/>
          </reference>
          <reference field="20" count="1">
            <x v="84"/>
          </reference>
        </references>
      </pivotArea>
    </format>
    <format dxfId="129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6"/>
          </reference>
          <reference field="20" count="1">
            <x v="41"/>
          </reference>
        </references>
      </pivotArea>
    </format>
    <format dxfId="128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9"/>
          </reference>
          <reference field="20" count="1">
            <x v="22"/>
          </reference>
        </references>
      </pivotArea>
    </format>
    <format dxfId="127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0"/>
          </reference>
          <reference field="20" count="1">
            <x v="23"/>
          </reference>
        </references>
      </pivotArea>
    </format>
    <format dxfId="126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1"/>
          </reference>
          <reference field="20" count="1">
            <x v="2"/>
          </reference>
        </references>
      </pivotArea>
    </format>
    <format dxfId="125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2"/>
          </reference>
          <reference field="20" count="1">
            <x v="1"/>
          </reference>
        </references>
      </pivotArea>
    </format>
    <format dxfId="124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3"/>
          </reference>
          <reference field="20" count="1">
            <x v="3"/>
          </reference>
        </references>
      </pivotArea>
    </format>
    <format dxfId="123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5"/>
          </reference>
          <reference field="20" count="1">
            <x v="70"/>
          </reference>
        </references>
      </pivotArea>
    </format>
    <format dxfId="122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17"/>
          </reference>
          <reference field="20" count="1">
            <x v="36"/>
          </reference>
        </references>
      </pivotArea>
    </format>
    <format dxfId="121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41"/>
          </reference>
          <reference field="20" count="1">
            <x v="16"/>
          </reference>
        </references>
      </pivotArea>
    </format>
    <format dxfId="120">
      <pivotArea dataOnly="0" labelOnly="1" fieldPosition="0">
        <references count="5">
          <reference field="10" count="1" selected="0">
            <x v="11"/>
          </reference>
          <reference field="12" count="1" selected="0">
            <x v="2"/>
          </reference>
          <reference field="14" count="1" selected="0">
            <x v="26"/>
          </reference>
          <reference field="19" count="1" selected="0">
            <x v="58"/>
          </reference>
          <reference field="20" count="1">
            <x v="6"/>
          </reference>
        </references>
      </pivotArea>
    </format>
    <format dxfId="119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8"/>
          </reference>
          <reference field="20" count="1">
            <x v="63"/>
          </reference>
        </references>
      </pivotArea>
    </format>
    <format dxfId="118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117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116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28"/>
          </reference>
          <reference field="20" count="1">
            <x v="87"/>
          </reference>
        </references>
      </pivotArea>
    </format>
    <format dxfId="115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29"/>
          </reference>
          <reference field="20" count="1">
            <x v="15"/>
          </reference>
        </references>
      </pivotArea>
    </format>
    <format dxfId="114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31"/>
          </reference>
          <reference field="20" count="1">
            <x v="133"/>
          </reference>
        </references>
      </pivotArea>
    </format>
    <format dxfId="113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112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33"/>
          </reference>
          <reference field="20" count="1">
            <x v="9"/>
          </reference>
        </references>
      </pivotArea>
    </format>
    <format dxfId="111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34"/>
          </reference>
          <reference field="20" count="1">
            <x v="75"/>
          </reference>
        </references>
      </pivotArea>
    </format>
    <format dxfId="110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41"/>
          </reference>
          <reference field="20" count="1">
            <x v="16"/>
          </reference>
        </references>
      </pivotArea>
    </format>
    <format dxfId="109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108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47"/>
          </reference>
          <reference field="20" count="1">
            <x v="90"/>
          </reference>
        </references>
      </pivotArea>
    </format>
    <format dxfId="107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49"/>
          </reference>
          <reference field="20" count="1">
            <x v="92"/>
          </reference>
        </references>
      </pivotArea>
    </format>
    <format dxfId="106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0"/>
          </reference>
          <reference field="20" count="1">
            <x v="93"/>
          </reference>
        </references>
      </pivotArea>
    </format>
    <format dxfId="105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1"/>
          </reference>
          <reference field="20" count="1">
            <x v="30"/>
          </reference>
        </references>
      </pivotArea>
    </format>
    <format dxfId="104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2"/>
          </reference>
          <reference field="20" count="1">
            <x v="124"/>
          </reference>
        </references>
      </pivotArea>
    </format>
    <format dxfId="103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3"/>
          </reference>
          <reference field="20" count="1">
            <x v="112"/>
          </reference>
        </references>
      </pivotArea>
    </format>
    <format dxfId="102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6"/>
          </reference>
          <reference field="20" count="1">
            <x v="5"/>
          </reference>
        </references>
      </pivotArea>
    </format>
    <format dxfId="101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8"/>
          </reference>
          <reference field="20" count="1">
            <x v="6"/>
          </reference>
        </references>
      </pivotArea>
    </format>
    <format dxfId="100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59"/>
          </reference>
          <reference field="20" count="1">
            <x v="7"/>
          </reference>
        </references>
      </pivotArea>
    </format>
    <format dxfId="99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0"/>
          </reference>
          <reference field="20" count="1">
            <x v="71"/>
          </reference>
        </references>
      </pivotArea>
    </format>
    <format dxfId="98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97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3"/>
          </reference>
          <reference field="20" count="1">
            <x v="105"/>
          </reference>
        </references>
      </pivotArea>
    </format>
    <format dxfId="96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4"/>
          </reference>
          <reference field="20" count="1">
            <x v="103"/>
          </reference>
        </references>
      </pivotArea>
    </format>
    <format dxfId="95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66"/>
          </reference>
          <reference field="20" count="1">
            <x v="113"/>
          </reference>
        </references>
      </pivotArea>
    </format>
    <format dxfId="94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1"/>
          </reference>
          <reference field="20" count="1">
            <x v="98"/>
          </reference>
        </references>
      </pivotArea>
    </format>
    <format dxfId="93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2"/>
          </reference>
          <reference field="20" count="1">
            <x v="97"/>
          </reference>
        </references>
      </pivotArea>
    </format>
    <format dxfId="92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3"/>
          </reference>
          <reference field="20" count="1">
            <x v="17"/>
          </reference>
        </references>
      </pivotArea>
    </format>
    <format dxfId="91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4"/>
          </reference>
          <reference field="20" count="1">
            <x v="19"/>
          </reference>
        </references>
      </pivotArea>
    </format>
    <format dxfId="90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5"/>
          </reference>
          <reference field="20" count="1">
            <x v="52"/>
          </reference>
        </references>
      </pivotArea>
    </format>
    <format dxfId="89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8"/>
          </reference>
          <reference field="20" count="1">
            <x v="95"/>
          </reference>
        </references>
      </pivotArea>
    </format>
    <format dxfId="88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87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89"/>
          </reference>
          <reference field="20" count="1">
            <x v="40"/>
          </reference>
        </references>
      </pivotArea>
    </format>
    <format dxfId="86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93"/>
          </reference>
          <reference field="20" count="1">
            <x v="47"/>
          </reference>
        </references>
      </pivotArea>
    </format>
    <format dxfId="85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97"/>
          </reference>
          <reference field="20" count="1">
            <x v="27"/>
          </reference>
        </references>
      </pivotArea>
    </format>
    <format dxfId="84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07"/>
          </reference>
          <reference field="20" count="1">
            <x v="67"/>
          </reference>
        </references>
      </pivotArea>
    </format>
    <format dxfId="83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08"/>
          </reference>
          <reference field="20" count="1">
            <x v="68"/>
          </reference>
        </references>
      </pivotArea>
    </format>
    <format dxfId="82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10"/>
          </reference>
          <reference field="20" count="1">
            <x v="76"/>
          </reference>
        </references>
      </pivotArea>
    </format>
    <format dxfId="81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14"/>
          </reference>
          <reference field="20" count="1">
            <x v="129"/>
          </reference>
        </references>
      </pivotArea>
    </format>
    <format dxfId="80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17"/>
          </reference>
          <reference field="20" count="1">
            <x v="119"/>
          </reference>
        </references>
      </pivotArea>
    </format>
    <format dxfId="79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13"/>
          </reference>
          <reference field="19" count="1" selected="0">
            <x v="120"/>
          </reference>
          <reference field="20" count="1">
            <x v="80"/>
          </reference>
        </references>
      </pivotArea>
    </format>
    <format dxfId="78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0"/>
          </reference>
          <reference field="20" count="1">
            <x v="24"/>
          </reference>
        </references>
      </pivotArea>
    </format>
    <format dxfId="77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"/>
          </reference>
          <reference field="20" count="1">
            <x v="122"/>
          </reference>
        </references>
      </pivotArea>
    </format>
    <format dxfId="76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2"/>
          </reference>
          <reference field="20" count="1">
            <x v="44"/>
          </reference>
        </references>
      </pivotArea>
    </format>
    <format dxfId="75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3"/>
          </reference>
          <reference field="20" count="1">
            <x v="123"/>
          </reference>
        </references>
      </pivotArea>
    </format>
    <format dxfId="74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4"/>
          </reference>
          <reference field="20" count="1">
            <x v="96"/>
          </reference>
        </references>
      </pivotArea>
    </format>
    <format dxfId="73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5"/>
          </reference>
          <reference field="20" count="1">
            <x v="84"/>
          </reference>
        </references>
      </pivotArea>
    </format>
    <format dxfId="72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6"/>
          </reference>
          <reference field="20" count="1">
            <x v="41"/>
          </reference>
        </references>
      </pivotArea>
    </format>
    <format dxfId="71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7"/>
          </reference>
          <reference field="20" count="1">
            <x v="45"/>
          </reference>
        </references>
      </pivotArea>
    </format>
    <format dxfId="70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8"/>
          </reference>
          <reference field="20" count="1">
            <x v="18"/>
          </reference>
        </references>
      </pivotArea>
    </format>
    <format dxfId="69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9"/>
          </reference>
          <reference field="20" count="1">
            <x v="22"/>
          </reference>
        </references>
      </pivotArea>
    </format>
    <format dxfId="68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0"/>
          </reference>
          <reference field="20" count="1">
            <x v="23"/>
          </reference>
        </references>
      </pivotArea>
    </format>
    <format dxfId="67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1"/>
          </reference>
          <reference field="20" count="1">
            <x v="2"/>
          </reference>
        </references>
      </pivotArea>
    </format>
    <format dxfId="66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2"/>
          </reference>
          <reference field="20" count="1">
            <x v="1"/>
          </reference>
        </references>
      </pivotArea>
    </format>
    <format dxfId="65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3"/>
          </reference>
          <reference field="20" count="1">
            <x v="3"/>
          </reference>
        </references>
      </pivotArea>
    </format>
    <format dxfId="64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4"/>
          </reference>
          <reference field="20" count="1">
            <x v="48"/>
          </reference>
        </references>
      </pivotArea>
    </format>
    <format dxfId="63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5"/>
          </reference>
          <reference field="20" count="1">
            <x v="70"/>
          </reference>
        </references>
      </pivotArea>
    </format>
    <format dxfId="62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16"/>
          </reference>
          <reference field="20" count="1">
            <x v="46"/>
          </reference>
        </references>
      </pivotArea>
    </format>
    <format dxfId="61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60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91"/>
          </reference>
          <reference field="20" count="1">
            <x v="115"/>
          </reference>
        </references>
      </pivotArea>
    </format>
    <format dxfId="59">
      <pivotArea dataOnly="0" labelOnly="1" fieldPosition="0">
        <references count="5">
          <reference field="10" count="1" selected="0">
            <x v="11"/>
          </reference>
          <reference field="12" count="1" selected="0">
            <x v="4"/>
          </reference>
          <reference field="14" count="1" selected="0">
            <x v="62"/>
          </reference>
          <reference field="19" count="1" selected="0">
            <x v="94"/>
          </reference>
          <reference field="20" count="1">
            <x v="99"/>
          </reference>
        </references>
      </pivotArea>
    </format>
    <format dxfId="58">
      <pivotArea dataOnly="0" labelOnly="1" fieldPosition="0">
        <references count="5">
          <reference field="10" count="1" selected="0">
            <x v="12"/>
          </reference>
          <reference field="12" count="1" selected="0">
            <x v="4"/>
          </reference>
          <reference field="14" count="1" selected="0">
            <x v="0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57">
      <pivotArea dataOnly="0" labelOnly="1" fieldPosition="0">
        <references count="5">
          <reference field="10" count="1" selected="0">
            <x v="12"/>
          </reference>
          <reference field="12" count="1" selected="0">
            <x v="4"/>
          </reference>
          <reference field="14" count="1" selected="0">
            <x v="0"/>
          </reference>
          <reference field="19" count="1" selected="0">
            <x v="64"/>
          </reference>
          <reference field="20" count="1">
            <x v="103"/>
          </reference>
        </references>
      </pivotArea>
    </format>
    <format dxfId="56">
      <pivotArea dataOnly="0" labelOnly="1" fieldPosition="0">
        <references count="5">
          <reference field="10" count="1" selected="0">
            <x v="13"/>
          </reference>
          <reference field="12" count="1" selected="0">
            <x v="0"/>
          </reference>
          <reference field="14" count="1" selected="0">
            <x v="23"/>
          </reference>
          <reference field="19" count="1" selected="0">
            <x v="102"/>
          </reference>
          <reference field="20" count="1">
            <x v="13"/>
          </reference>
        </references>
      </pivotArea>
    </format>
    <format dxfId="55">
      <pivotArea dataOnly="0" labelOnly="1" fieldPosition="0">
        <references count="5">
          <reference field="10" count="1" selected="0">
            <x v="13"/>
          </reference>
          <reference field="12" count="1" selected="0">
            <x v="0"/>
          </reference>
          <reference field="14" count="1" selected="0">
            <x v="23"/>
          </reference>
          <reference field="19" count="1" selected="0">
            <x v="105"/>
          </reference>
          <reference field="20" count="1">
            <x v="12"/>
          </reference>
        </references>
      </pivotArea>
    </format>
    <format dxfId="54">
      <pivotArea dataOnly="0" labelOnly="1" fieldPosition="0">
        <references count="5">
          <reference field="10" count="1" selected="0">
            <x v="14"/>
          </reference>
          <reference field="12" count="1" selected="0">
            <x v="0"/>
          </reference>
          <reference field="14" count="1" selected="0">
            <x v="34"/>
          </reference>
          <reference field="19" count="1" selected="0">
            <x v="106"/>
          </reference>
          <reference field="20" count="1">
            <x v="10"/>
          </reference>
        </references>
      </pivotArea>
    </format>
    <format dxfId="53">
      <pivotArea dataOnly="0" labelOnly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18"/>
          </reference>
          <reference field="20" count="1">
            <x v="63"/>
          </reference>
        </references>
      </pivotArea>
    </format>
    <format dxfId="52">
      <pivotArea dataOnly="0" labelOnly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51">
      <pivotArea dataOnly="0" labelOnly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50">
      <pivotArea dataOnly="0" labelOnly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68"/>
          </reference>
          <reference field="20" count="1">
            <x v="114"/>
          </reference>
        </references>
      </pivotArea>
    </format>
    <format dxfId="49">
      <pivotArea dataOnly="0" labelOnly="1" fieldPosition="0">
        <references count="5">
          <reference field="10" count="1" selected="0">
            <x v="14"/>
          </reference>
          <reference field="12" count="1" selected="0">
            <x v="4"/>
          </reference>
          <reference field="14" count="1" selected="0">
            <x v="24"/>
          </reference>
          <reference field="19" count="1" selected="0">
            <x v="124"/>
          </reference>
          <reference field="20" count="1">
            <x v="125"/>
          </reference>
        </references>
      </pivotArea>
    </format>
    <format dxfId="48">
      <pivotArea dataOnly="0" labelOnly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18"/>
          </reference>
          <reference field="20" count="1">
            <x v="63"/>
          </reference>
        </references>
      </pivotArea>
    </format>
    <format dxfId="47">
      <pivotArea dataOnly="0" labelOnly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46">
      <pivotArea dataOnly="0" labelOnly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45">
      <pivotArea dataOnly="0" labelOnly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68"/>
          </reference>
          <reference field="20" count="1">
            <x v="114"/>
          </reference>
        </references>
      </pivotArea>
    </format>
    <format dxfId="44">
      <pivotArea dataOnly="0" labelOnly="1" fieldPosition="0">
        <references count="5">
          <reference field="10" count="1" selected="0">
            <x v="15"/>
          </reference>
          <reference field="12" count="1" selected="0">
            <x v="0"/>
          </reference>
          <reference field="14" count="1" selected="0">
            <x v="19"/>
          </reference>
          <reference field="19" count="1" selected="0">
            <x v="71"/>
          </reference>
          <reference field="20" count="1">
            <x v="98"/>
          </reference>
        </references>
      </pivotArea>
    </format>
    <format dxfId="43">
      <pivotArea dataOnly="0" labelOnly="1" fieldPosition="0">
        <references count="5">
          <reference field="10" count="1" selected="0">
            <x v="16"/>
          </reference>
          <reference field="12" count="1" selected="0">
            <x v="2"/>
          </reference>
          <reference field="14" count="1" selected="0">
            <x v="68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42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8"/>
          </reference>
          <reference field="20" count="1">
            <x v="63"/>
          </reference>
        </references>
      </pivotArea>
    </format>
    <format dxfId="41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9"/>
          </reference>
          <reference field="20" count="1">
            <x v="64"/>
          </reference>
        </references>
      </pivotArea>
    </format>
    <format dxfId="40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20"/>
          </reference>
          <reference field="20" count="1">
            <x v="58"/>
          </reference>
        </references>
      </pivotArea>
    </format>
    <format dxfId="39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22"/>
          </reference>
          <reference field="20" count="1">
            <x v="60"/>
          </reference>
        </references>
      </pivotArea>
    </format>
    <format dxfId="38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23"/>
          </reference>
          <reference field="20" count="1">
            <x v="86"/>
          </reference>
        </references>
      </pivotArea>
    </format>
    <format dxfId="37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30"/>
          </reference>
          <reference field="20" count="1">
            <x v="56"/>
          </reference>
        </references>
      </pivotArea>
    </format>
    <format dxfId="36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32"/>
          </reference>
          <reference field="20" count="1">
            <x v="59"/>
          </reference>
        </references>
      </pivotArea>
    </format>
    <format dxfId="35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33"/>
          </reference>
          <reference field="20" count="1">
            <x v="9"/>
          </reference>
        </references>
      </pivotArea>
    </format>
    <format dxfId="34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3"/>
          </reference>
          <reference field="20" count="1">
            <x v="83"/>
          </reference>
        </references>
      </pivotArea>
    </format>
    <format dxfId="33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6"/>
          </reference>
          <reference field="20" count="1">
            <x v="42"/>
          </reference>
        </references>
      </pivotArea>
    </format>
    <format dxfId="32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7"/>
          </reference>
          <reference field="20" count="1">
            <x v="90"/>
          </reference>
        </references>
      </pivotArea>
    </format>
    <format dxfId="31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8"/>
          </reference>
          <reference field="20" count="1">
            <x v="91"/>
          </reference>
        </references>
      </pivotArea>
    </format>
    <format dxfId="30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49"/>
          </reference>
          <reference field="20" count="1">
            <x v="92"/>
          </reference>
        </references>
      </pivotArea>
    </format>
    <format dxfId="29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55"/>
          </reference>
          <reference field="20" count="1">
            <x v="117"/>
          </reference>
        </references>
      </pivotArea>
    </format>
    <format dxfId="28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1"/>
          </reference>
          <reference field="20" count="1">
            <x v="116"/>
          </reference>
        </references>
      </pivotArea>
    </format>
    <format dxfId="27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3"/>
          </reference>
          <reference field="20" count="1">
            <x v="105"/>
          </reference>
        </references>
      </pivotArea>
    </format>
    <format dxfId="26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5"/>
          </reference>
          <reference field="20" count="1">
            <x v="102"/>
          </reference>
        </references>
      </pivotArea>
    </format>
    <format dxfId="25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8"/>
          </reference>
          <reference field="20" count="1">
            <x v="114"/>
          </reference>
        </references>
      </pivotArea>
    </format>
    <format dxfId="24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69"/>
          </reference>
          <reference field="20" count="1">
            <x v="104"/>
          </reference>
        </references>
      </pivotArea>
    </format>
    <format dxfId="23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70"/>
          </reference>
          <reference field="20" count="1">
            <x v="111"/>
          </reference>
        </references>
      </pivotArea>
    </format>
    <format dxfId="22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74"/>
          </reference>
          <reference field="20" count="1">
            <x v="19"/>
          </reference>
        </references>
      </pivotArea>
    </format>
    <format dxfId="21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79"/>
          </reference>
          <reference field="20" count="1">
            <x v="51"/>
          </reference>
        </references>
      </pivotArea>
    </format>
    <format dxfId="20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86"/>
          </reference>
          <reference field="20" count="1">
            <x v="81"/>
          </reference>
        </references>
      </pivotArea>
    </format>
    <format dxfId="19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87"/>
          </reference>
          <reference field="20" count="1">
            <x v="132"/>
          </reference>
        </references>
      </pivotArea>
    </format>
    <format dxfId="18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94"/>
          </reference>
          <reference field="20" count="1">
            <x v="99"/>
          </reference>
        </references>
      </pivotArea>
    </format>
    <format dxfId="17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96"/>
          </reference>
          <reference field="20" count="1">
            <x v="74"/>
          </reference>
        </references>
      </pivotArea>
    </format>
    <format dxfId="16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09"/>
          </reference>
          <reference field="20" count="1">
            <x v="31"/>
          </reference>
        </references>
      </pivotArea>
    </format>
    <format dxfId="15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10"/>
          </reference>
          <reference field="20" count="1">
            <x v="76"/>
          </reference>
        </references>
      </pivotArea>
    </format>
    <format dxfId="14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24"/>
          </reference>
          <reference field="20" count="1">
            <x v="125"/>
          </reference>
        </references>
      </pivotArea>
    </format>
    <format dxfId="13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25"/>
          </reference>
          <reference field="20" count="1">
            <x v="120"/>
          </reference>
        </references>
      </pivotArea>
    </format>
    <format dxfId="12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26"/>
          </reference>
          <reference field="20" count="1">
            <x v="55"/>
          </reference>
        </references>
      </pivotArea>
    </format>
    <format dxfId="11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30"/>
          </reference>
          <reference field="20" count="1">
            <x v="29"/>
          </reference>
        </references>
      </pivotArea>
    </format>
    <format dxfId="10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25"/>
          </reference>
          <reference field="19" count="1" selected="0">
            <x v="131"/>
          </reference>
          <reference field="20" count="1">
            <x v="69"/>
          </reference>
        </references>
      </pivotArea>
    </format>
    <format dxfId="9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40"/>
          </reference>
          <reference field="19" count="1" selected="0">
            <x v="67"/>
          </reference>
          <reference field="20" count="1">
            <x v="118"/>
          </reference>
        </references>
      </pivotArea>
    </format>
    <format dxfId="8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92"/>
          </reference>
          <reference field="20" count="1">
            <x v="94"/>
          </reference>
        </references>
      </pivotArea>
    </format>
    <format dxfId="7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98"/>
          </reference>
          <reference field="20" count="1">
            <x v="127"/>
          </reference>
        </references>
      </pivotArea>
    </format>
    <format dxfId="6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99"/>
          </reference>
          <reference field="20" count="1">
            <x v="126"/>
          </reference>
        </references>
      </pivotArea>
    </format>
    <format dxfId="5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132"/>
          </reference>
          <reference field="20" count="1">
            <x v="0"/>
          </reference>
        </references>
      </pivotArea>
    </format>
    <format dxfId="4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3"/>
          </reference>
          <reference field="19" count="1" selected="0">
            <x v="133"/>
          </reference>
          <reference field="20" count="1">
            <x v="54"/>
          </reference>
        </references>
      </pivotArea>
    </format>
    <format dxfId="3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1" selected="0">
            <x v="22"/>
          </reference>
          <reference field="20" count="1">
            <x v="60"/>
          </reference>
        </references>
      </pivotArea>
    </format>
    <format dxfId="2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1" selected="0">
            <x v="94"/>
          </reference>
          <reference field="20" count="1">
            <x v="99"/>
          </reference>
        </references>
      </pivotArea>
    </format>
    <format dxfId="1">
      <pivotArea dataOnly="0" labelOnly="1" fieldPosition="0">
        <references count="5">
          <reference field="10" count="1" selected="0">
            <x v="17"/>
          </reference>
          <reference field="12" count="1" selected="0">
            <x v="4"/>
          </reference>
          <reference field="14" count="1" selected="0">
            <x v="54"/>
          </reference>
          <reference field="19" count="1" selected="0">
            <x v="95"/>
          </reference>
          <reference field="20" count="1">
            <x v="26"/>
          </reference>
        </references>
      </pivotArea>
    </format>
    <format dxfId="0">
      <pivotArea dataOnly="0" labelOnly="1" fieldPosition="0">
        <references count="5">
          <reference field="10" count="1" selected="0">
            <x v="18"/>
          </reference>
          <reference field="12" count="1" selected="0">
            <x v="1"/>
          </reference>
          <reference field="14" count="1" selected="0">
            <x v="73"/>
          </reference>
          <reference field="19" count="1" selected="0">
            <x v="98"/>
          </reference>
          <reference field="20" count="1">
            <x v="127"/>
          </reference>
        </references>
      </pivotArea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21C3CB-ACBA-4B0D-9A92-664723BA652F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rowHeaderCaption="Fuente de financiamiento">
  <location ref="A4:C13" firstHeaderRow="1" firstDataRow="1" firstDataCol="2"/>
  <pivotFields count="45"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Capitulo" axis="axisRow" compact="0" outline="0" multipleItemSelectionAllowed="1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axis="axisRow" compact="0" outline="0" showAll="0" defaultSubtotal="0">
      <items count="8">
        <item x="4"/>
        <item x="7"/>
        <item x="5"/>
        <item x="6"/>
        <item x="1"/>
        <item x="2"/>
        <item x="0"/>
        <item x="3"/>
      </items>
    </pivotField>
    <pivotField compact="0" outline="0" multipleItemSelectionAllowed="1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</pivotFields>
  <rowFields count="2">
    <field x="17"/>
    <field x="18"/>
  </rowFields>
  <rowItems count="9">
    <i>
      <x/>
      <x v="6"/>
    </i>
    <i>
      <x v="1"/>
      <x v="4"/>
    </i>
    <i>
      <x v="2"/>
      <x v="5"/>
    </i>
    <i>
      <x v="3"/>
      <x v="7"/>
    </i>
    <i>
      <x v="4"/>
      <x/>
    </i>
    <i>
      <x v="5"/>
      <x v="2"/>
    </i>
    <i>
      <x v="6"/>
      <x v="3"/>
    </i>
    <i>
      <x v="7"/>
      <x v="1"/>
    </i>
    <i t="grand">
      <x/>
    </i>
  </rowItems>
  <colItems count="1">
    <i/>
  </colItems>
  <dataFields count="1">
    <dataField name="Suma de 2da Modificación" fld="40" baseField="1" baseItem="6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0FB0FB-9663-4686-8FC6-37E78EAE1560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Dependencia">
  <location ref="A3:B23" firstHeaderRow="1" firstDataRow="1" firstDataCol="1"/>
  <pivotFields count="4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0">
        <item x="15"/>
        <item x="12"/>
        <item x="7"/>
        <item x="6"/>
        <item x="10"/>
        <item x="4"/>
        <item x="8"/>
        <item x="5"/>
        <item x="14"/>
        <item x="16"/>
        <item x="9"/>
        <item x="0"/>
        <item x="11"/>
        <item x="18"/>
        <item x="2"/>
        <item x="1"/>
        <item x="17"/>
        <item x="3"/>
        <item x="13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showAll="0"/>
    <pivotField showAll="0"/>
    <pivotField showAll="0"/>
    <pivotField showAll="0"/>
    <pivotField numFmtId="4" showAll="0"/>
    <pivotField showAll="0"/>
    <pivotField showAll="0"/>
    <pivotField showAll="0"/>
    <pivotField numFmtId="4"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numFmtId="4" showAll="0"/>
  </pivotFields>
  <rowFields count="1">
    <field x="10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Suma de 2da Modificación" fld="40" baseField="1" baseItem="6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FB70B4-BD9F-438C-A7AD-B9CC6BDBECAF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rowHeaderCaption="Fuente de financiamiento">
  <location ref="A3:C138" firstHeaderRow="1" firstDataRow="1" firstDataCol="2"/>
  <pivotFields count="45"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Capitulo" compact="0" outline="0" showAll="0" defaultSubtotal="0"/>
    <pivotField compact="0" outline="0" showAll="0" defaultSubtotal="0"/>
    <pivotField axis="axisRow" compact="0" outline="0" showAll="0" defaultSubtotal="0">
      <items count="1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</items>
    </pivotField>
    <pivotField axis="axisRow" compact="0" outline="0" showAll="0" defaultSubtotal="0">
      <items count="134">
        <item x="132"/>
        <item x="12"/>
        <item x="11"/>
        <item x="13"/>
        <item x="123"/>
        <item x="56"/>
        <item x="58"/>
        <item x="59"/>
        <item x="57"/>
        <item x="33"/>
        <item x="106"/>
        <item x="104"/>
        <item x="105"/>
        <item x="102"/>
        <item x="103"/>
        <item x="29"/>
        <item x="41"/>
        <item x="73"/>
        <item x="8"/>
        <item x="74"/>
        <item x="128"/>
        <item x="129"/>
        <item x="9"/>
        <item x="10"/>
        <item x="0"/>
        <item x="82"/>
        <item x="95"/>
        <item x="97"/>
        <item x="127"/>
        <item x="130"/>
        <item x="51"/>
        <item x="109"/>
        <item x="118"/>
        <item x="119"/>
        <item x="112"/>
        <item x="111"/>
        <item x="17"/>
        <item x="90"/>
        <item x="36"/>
        <item x="39"/>
        <item x="89"/>
        <item x="6"/>
        <item x="46"/>
        <item x="121"/>
        <item x="2"/>
        <item x="7"/>
        <item x="16"/>
        <item x="93"/>
        <item x="14"/>
        <item x="76"/>
        <item x="77"/>
        <item x="79"/>
        <item x="75"/>
        <item x="113"/>
        <item x="133"/>
        <item x="126"/>
        <item x="30"/>
        <item x="116"/>
        <item x="20"/>
        <item x="32"/>
        <item x="22"/>
        <item x="21"/>
        <item x="38"/>
        <item x="18"/>
        <item x="19"/>
        <item x="44"/>
        <item x="37"/>
        <item x="107"/>
        <item x="108"/>
        <item x="131"/>
        <item x="15"/>
        <item x="60"/>
        <item x="122"/>
        <item x="115"/>
        <item x="96"/>
        <item x="34"/>
        <item x="110"/>
        <item x="27"/>
        <item x="40"/>
        <item x="101"/>
        <item x="120"/>
        <item x="86"/>
        <item x="45"/>
        <item x="43"/>
        <item x="5"/>
        <item x="24"/>
        <item x="23"/>
        <item x="28"/>
        <item x="35"/>
        <item x="26"/>
        <item x="47"/>
        <item x="48"/>
        <item x="49"/>
        <item x="50"/>
        <item x="92"/>
        <item x="78"/>
        <item x="4"/>
        <item x="72"/>
        <item x="71"/>
        <item x="94"/>
        <item x="85"/>
        <item x="54"/>
        <item x="65"/>
        <item x="64"/>
        <item x="69"/>
        <item x="63"/>
        <item x="83"/>
        <item x="62"/>
        <item x="81"/>
        <item x="84"/>
        <item x="80"/>
        <item x="70"/>
        <item x="53"/>
        <item x="66"/>
        <item x="68"/>
        <item x="91"/>
        <item x="61"/>
        <item x="55"/>
        <item x="67"/>
        <item x="117"/>
        <item x="125"/>
        <item x="100"/>
        <item x="1"/>
        <item x="3"/>
        <item x="52"/>
        <item x="124"/>
        <item x="99"/>
        <item x="98"/>
        <item x="25"/>
        <item x="114"/>
        <item x="42"/>
        <item x="88"/>
        <item x="87"/>
        <item x="3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</pivotFields>
  <rowFields count="2">
    <field x="19"/>
    <field x="20"/>
  </rowFields>
  <rowItems count="135">
    <i>
      <x/>
      <x v="24"/>
    </i>
    <i>
      <x v="1"/>
      <x v="122"/>
    </i>
    <i>
      <x v="2"/>
      <x v="44"/>
    </i>
    <i>
      <x v="3"/>
      <x v="123"/>
    </i>
    <i>
      <x v="4"/>
      <x v="96"/>
    </i>
    <i>
      <x v="5"/>
      <x v="84"/>
    </i>
    <i>
      <x v="6"/>
      <x v="41"/>
    </i>
    <i>
      <x v="7"/>
      <x v="45"/>
    </i>
    <i>
      <x v="8"/>
      <x v="18"/>
    </i>
    <i>
      <x v="9"/>
      <x v="22"/>
    </i>
    <i>
      <x v="10"/>
      <x v="23"/>
    </i>
    <i>
      <x v="11"/>
      <x v="2"/>
    </i>
    <i>
      <x v="12"/>
      <x v="1"/>
    </i>
    <i>
      <x v="13"/>
      <x v="3"/>
    </i>
    <i>
      <x v="14"/>
      <x v="48"/>
    </i>
    <i>
      <x v="15"/>
      <x v="70"/>
    </i>
    <i>
      <x v="16"/>
      <x v="46"/>
    </i>
    <i>
      <x v="17"/>
      <x v="36"/>
    </i>
    <i>
      <x v="18"/>
      <x v="63"/>
    </i>
    <i>
      <x v="19"/>
      <x v="64"/>
    </i>
    <i>
      <x v="20"/>
      <x v="58"/>
    </i>
    <i>
      <x v="21"/>
      <x v="61"/>
    </i>
    <i>
      <x v="22"/>
      <x v="60"/>
    </i>
    <i>
      <x v="23"/>
      <x v="86"/>
    </i>
    <i>
      <x v="24"/>
      <x v="85"/>
    </i>
    <i>
      <x v="25"/>
      <x v="128"/>
    </i>
    <i>
      <x v="26"/>
      <x v="89"/>
    </i>
    <i>
      <x v="27"/>
      <x v="77"/>
    </i>
    <i>
      <x v="28"/>
      <x v="87"/>
    </i>
    <i>
      <x v="29"/>
      <x v="15"/>
    </i>
    <i>
      <x v="30"/>
      <x v="56"/>
    </i>
    <i>
      <x v="31"/>
      <x v="133"/>
    </i>
    <i>
      <x v="32"/>
      <x v="59"/>
    </i>
    <i>
      <x v="33"/>
      <x v="9"/>
    </i>
    <i>
      <x v="34"/>
      <x v="75"/>
    </i>
    <i>
      <x v="35"/>
      <x v="88"/>
    </i>
    <i>
      <x v="36"/>
      <x v="38"/>
    </i>
    <i>
      <x v="37"/>
      <x v="66"/>
    </i>
    <i>
      <x v="38"/>
      <x v="62"/>
    </i>
    <i>
      <x v="39"/>
      <x v="39"/>
    </i>
    <i>
      <x v="40"/>
      <x v="78"/>
    </i>
    <i>
      <x v="41"/>
      <x v="16"/>
    </i>
    <i>
      <x v="42"/>
      <x v="130"/>
    </i>
    <i>
      <x v="43"/>
      <x v="83"/>
    </i>
    <i>
      <x v="44"/>
      <x v="65"/>
    </i>
    <i>
      <x v="45"/>
      <x v="82"/>
    </i>
    <i>
      <x v="46"/>
      <x v="42"/>
    </i>
    <i>
      <x v="47"/>
      <x v="90"/>
    </i>
    <i>
      <x v="48"/>
      <x v="91"/>
    </i>
    <i>
      <x v="49"/>
      <x v="92"/>
    </i>
    <i>
      <x v="50"/>
      <x v="93"/>
    </i>
    <i>
      <x v="51"/>
      <x v="30"/>
    </i>
    <i>
      <x v="52"/>
      <x v="124"/>
    </i>
    <i>
      <x v="53"/>
      <x v="112"/>
    </i>
    <i>
      <x v="54"/>
      <x v="101"/>
    </i>
    <i>
      <x v="55"/>
      <x v="117"/>
    </i>
    <i>
      <x v="56"/>
      <x v="5"/>
    </i>
    <i>
      <x v="57"/>
      <x v="8"/>
    </i>
    <i>
      <x v="58"/>
      <x v="6"/>
    </i>
    <i>
      <x v="59"/>
      <x v="7"/>
    </i>
    <i>
      <x v="60"/>
      <x v="71"/>
    </i>
    <i>
      <x v="61"/>
      <x v="116"/>
    </i>
    <i>
      <x v="62"/>
      <x v="107"/>
    </i>
    <i>
      <x v="63"/>
      <x v="105"/>
    </i>
    <i>
      <x v="64"/>
      <x v="103"/>
    </i>
    <i>
      <x v="65"/>
      <x v="102"/>
    </i>
    <i>
      <x v="66"/>
      <x v="113"/>
    </i>
    <i>
      <x v="67"/>
      <x v="118"/>
    </i>
    <i>
      <x v="68"/>
      <x v="114"/>
    </i>
    <i>
      <x v="69"/>
      <x v="104"/>
    </i>
    <i>
      <x v="70"/>
      <x v="111"/>
    </i>
    <i>
      <x v="71"/>
      <x v="98"/>
    </i>
    <i>
      <x v="72"/>
      <x v="97"/>
    </i>
    <i>
      <x v="73"/>
      <x v="17"/>
    </i>
    <i>
      <x v="74"/>
      <x v="19"/>
    </i>
    <i>
      <x v="75"/>
      <x v="52"/>
    </i>
    <i>
      <x v="76"/>
      <x v="49"/>
    </i>
    <i>
      <x v="77"/>
      <x v="50"/>
    </i>
    <i>
      <x v="78"/>
      <x v="95"/>
    </i>
    <i>
      <x v="79"/>
      <x v="51"/>
    </i>
    <i>
      <x v="80"/>
      <x v="110"/>
    </i>
    <i>
      <x v="81"/>
      <x v="108"/>
    </i>
    <i>
      <x v="82"/>
      <x v="25"/>
    </i>
    <i>
      <x v="83"/>
      <x v="106"/>
    </i>
    <i>
      <x v="84"/>
      <x v="109"/>
    </i>
    <i>
      <x v="85"/>
      <x v="100"/>
    </i>
    <i>
      <x v="86"/>
      <x v="81"/>
    </i>
    <i>
      <x v="87"/>
      <x v="132"/>
    </i>
    <i>
      <x v="88"/>
      <x v="131"/>
    </i>
    <i>
      <x v="89"/>
      <x v="40"/>
    </i>
    <i>
      <x v="90"/>
      <x v="37"/>
    </i>
    <i>
      <x v="91"/>
      <x v="115"/>
    </i>
    <i>
      <x v="92"/>
      <x v="94"/>
    </i>
    <i>
      <x v="93"/>
      <x v="47"/>
    </i>
    <i>
      <x v="94"/>
      <x v="99"/>
    </i>
    <i>
      <x v="95"/>
      <x v="26"/>
    </i>
    <i>
      <x v="96"/>
      <x v="74"/>
    </i>
    <i>
      <x v="97"/>
      <x v="27"/>
    </i>
    <i>
      <x v="98"/>
      <x v="127"/>
    </i>
    <i>
      <x v="99"/>
      <x v="126"/>
    </i>
    <i>
      <x v="100"/>
      <x v="121"/>
    </i>
    <i>
      <x v="101"/>
      <x v="79"/>
    </i>
    <i>
      <x v="102"/>
      <x v="13"/>
    </i>
    <i>
      <x v="103"/>
      <x v="14"/>
    </i>
    <i>
      <x v="104"/>
      <x v="11"/>
    </i>
    <i>
      <x v="105"/>
      <x v="12"/>
    </i>
    <i>
      <x v="106"/>
      <x v="10"/>
    </i>
    <i>
      <x v="107"/>
      <x v="67"/>
    </i>
    <i>
      <x v="108"/>
      <x v="68"/>
    </i>
    <i>
      <x v="109"/>
      <x v="31"/>
    </i>
    <i>
      <x v="110"/>
      <x v="76"/>
    </i>
    <i>
      <x v="111"/>
      <x v="35"/>
    </i>
    <i>
      <x v="112"/>
      <x v="34"/>
    </i>
    <i>
      <x v="113"/>
      <x v="53"/>
    </i>
    <i>
      <x v="114"/>
      <x v="129"/>
    </i>
    <i>
      <x v="115"/>
      <x v="73"/>
    </i>
    <i>
      <x v="116"/>
      <x v="57"/>
    </i>
    <i>
      <x v="117"/>
      <x v="119"/>
    </i>
    <i>
      <x v="118"/>
      <x v="32"/>
    </i>
    <i>
      <x v="119"/>
      <x v="33"/>
    </i>
    <i>
      <x v="120"/>
      <x v="80"/>
    </i>
    <i>
      <x v="121"/>
      <x v="43"/>
    </i>
    <i>
      <x v="122"/>
      <x v="72"/>
    </i>
    <i>
      <x v="123"/>
      <x v="4"/>
    </i>
    <i>
      <x v="124"/>
      <x v="125"/>
    </i>
    <i>
      <x v="125"/>
      <x v="120"/>
    </i>
    <i>
      <x v="126"/>
      <x v="55"/>
    </i>
    <i>
      <x v="127"/>
      <x v="28"/>
    </i>
    <i>
      <x v="128"/>
      <x v="20"/>
    </i>
    <i>
      <x v="129"/>
      <x v="21"/>
    </i>
    <i>
      <x v="130"/>
      <x v="29"/>
    </i>
    <i>
      <x v="131"/>
      <x v="69"/>
    </i>
    <i>
      <x v="132"/>
      <x/>
    </i>
    <i>
      <x v="133"/>
      <x v="54"/>
    </i>
    <i t="grand">
      <x/>
    </i>
  </rowItems>
  <colItems count="1">
    <i/>
  </colItems>
  <dataFields count="1">
    <dataField name=" 2da Modificación" fld="40" baseField="1" baseItem="6" numFmtId="4"/>
  </dataFields>
  <formats count="138">
    <format dxfId="1401">
      <pivotArea outline="0" fieldPosition="0">
        <references count="2">
          <reference field="19" count="0" selected="0"/>
          <reference field="20" count="0" selected="0"/>
        </references>
      </pivotArea>
    </format>
    <format dxfId="1400">
      <pivotArea dataOnly="0" labelOnly="1" outline="0" fieldPosition="0">
        <references count="1">
          <reference field="19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99">
      <pivotArea dataOnly="0" labelOnly="1" outline="0" fieldPosition="0">
        <references count="1">
          <reference field="19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98">
      <pivotArea dataOnly="0" labelOnly="1" outline="0" fieldPosition="0">
        <references count="1">
          <reference field="19" count="34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</reference>
        </references>
      </pivotArea>
    </format>
    <format dxfId="1397">
      <pivotArea dataOnly="0" labelOnly="1" outline="0" fieldPosition="0">
        <references count="2">
          <reference field="19" count="1" selected="0">
            <x v="0"/>
          </reference>
          <reference field="20" count="1">
            <x v="24"/>
          </reference>
        </references>
      </pivotArea>
    </format>
    <format dxfId="1396">
      <pivotArea dataOnly="0" labelOnly="1" outline="0" fieldPosition="0">
        <references count="2">
          <reference field="19" count="1" selected="0">
            <x v="1"/>
          </reference>
          <reference field="20" count="1">
            <x v="122"/>
          </reference>
        </references>
      </pivotArea>
    </format>
    <format dxfId="1395">
      <pivotArea dataOnly="0" labelOnly="1" outline="0" fieldPosition="0">
        <references count="2">
          <reference field="19" count="1" selected="0">
            <x v="2"/>
          </reference>
          <reference field="20" count="1">
            <x v="44"/>
          </reference>
        </references>
      </pivotArea>
    </format>
    <format dxfId="1394">
      <pivotArea dataOnly="0" labelOnly="1" outline="0" fieldPosition="0">
        <references count="2">
          <reference field="19" count="1" selected="0">
            <x v="3"/>
          </reference>
          <reference field="20" count="1">
            <x v="123"/>
          </reference>
        </references>
      </pivotArea>
    </format>
    <format dxfId="1393">
      <pivotArea dataOnly="0" labelOnly="1" outline="0" fieldPosition="0">
        <references count="2">
          <reference field="19" count="1" selected="0">
            <x v="4"/>
          </reference>
          <reference field="20" count="1">
            <x v="96"/>
          </reference>
        </references>
      </pivotArea>
    </format>
    <format dxfId="1392">
      <pivotArea dataOnly="0" labelOnly="1" outline="0" fieldPosition="0">
        <references count="2">
          <reference field="19" count="1" selected="0">
            <x v="5"/>
          </reference>
          <reference field="20" count="1">
            <x v="84"/>
          </reference>
        </references>
      </pivotArea>
    </format>
    <format dxfId="1391">
      <pivotArea dataOnly="0" labelOnly="1" outline="0" fieldPosition="0">
        <references count="2">
          <reference field="19" count="1" selected="0">
            <x v="6"/>
          </reference>
          <reference field="20" count="1">
            <x v="41"/>
          </reference>
        </references>
      </pivotArea>
    </format>
    <format dxfId="1390">
      <pivotArea dataOnly="0" labelOnly="1" outline="0" fieldPosition="0">
        <references count="2">
          <reference field="19" count="1" selected="0">
            <x v="7"/>
          </reference>
          <reference field="20" count="1">
            <x v="45"/>
          </reference>
        </references>
      </pivotArea>
    </format>
    <format dxfId="1389">
      <pivotArea dataOnly="0" labelOnly="1" outline="0" fieldPosition="0">
        <references count="2">
          <reference field="19" count="1" selected="0">
            <x v="8"/>
          </reference>
          <reference field="20" count="1">
            <x v="18"/>
          </reference>
        </references>
      </pivotArea>
    </format>
    <format dxfId="1388">
      <pivotArea dataOnly="0" labelOnly="1" outline="0" fieldPosition="0">
        <references count="2">
          <reference field="19" count="1" selected="0">
            <x v="9"/>
          </reference>
          <reference field="20" count="1">
            <x v="22"/>
          </reference>
        </references>
      </pivotArea>
    </format>
    <format dxfId="1387">
      <pivotArea dataOnly="0" labelOnly="1" outline="0" fieldPosition="0">
        <references count="2">
          <reference field="19" count="1" selected="0">
            <x v="10"/>
          </reference>
          <reference field="20" count="1">
            <x v="23"/>
          </reference>
        </references>
      </pivotArea>
    </format>
    <format dxfId="1386">
      <pivotArea dataOnly="0" labelOnly="1" outline="0" fieldPosition="0">
        <references count="2">
          <reference field="19" count="1" selected="0">
            <x v="11"/>
          </reference>
          <reference field="20" count="1">
            <x v="2"/>
          </reference>
        </references>
      </pivotArea>
    </format>
    <format dxfId="1385">
      <pivotArea dataOnly="0" labelOnly="1" outline="0" fieldPosition="0">
        <references count="2">
          <reference field="19" count="1" selected="0">
            <x v="12"/>
          </reference>
          <reference field="20" count="1">
            <x v="1"/>
          </reference>
        </references>
      </pivotArea>
    </format>
    <format dxfId="1384">
      <pivotArea dataOnly="0" labelOnly="1" outline="0" fieldPosition="0">
        <references count="2">
          <reference field="19" count="1" selected="0">
            <x v="13"/>
          </reference>
          <reference field="20" count="1">
            <x v="3"/>
          </reference>
        </references>
      </pivotArea>
    </format>
    <format dxfId="1383">
      <pivotArea dataOnly="0" labelOnly="1" outline="0" fieldPosition="0">
        <references count="2">
          <reference field="19" count="1" selected="0">
            <x v="14"/>
          </reference>
          <reference field="20" count="1">
            <x v="48"/>
          </reference>
        </references>
      </pivotArea>
    </format>
    <format dxfId="1382">
      <pivotArea dataOnly="0" labelOnly="1" outline="0" fieldPosition="0">
        <references count="2">
          <reference field="19" count="1" selected="0">
            <x v="15"/>
          </reference>
          <reference field="20" count="1">
            <x v="70"/>
          </reference>
        </references>
      </pivotArea>
    </format>
    <format dxfId="1381">
      <pivotArea dataOnly="0" labelOnly="1" outline="0" fieldPosition="0">
        <references count="2">
          <reference field="19" count="1" selected="0">
            <x v="16"/>
          </reference>
          <reference field="20" count="1">
            <x v="46"/>
          </reference>
        </references>
      </pivotArea>
    </format>
    <format dxfId="1380">
      <pivotArea dataOnly="0" labelOnly="1" outline="0" fieldPosition="0">
        <references count="2">
          <reference field="19" count="1" selected="0">
            <x v="17"/>
          </reference>
          <reference field="20" count="1">
            <x v="36"/>
          </reference>
        </references>
      </pivotArea>
    </format>
    <format dxfId="1379">
      <pivotArea dataOnly="0" labelOnly="1" outline="0" fieldPosition="0">
        <references count="2">
          <reference field="19" count="1" selected="0">
            <x v="18"/>
          </reference>
          <reference field="20" count="1">
            <x v="63"/>
          </reference>
        </references>
      </pivotArea>
    </format>
    <format dxfId="1378">
      <pivotArea dataOnly="0" labelOnly="1" outline="0" fieldPosition="0">
        <references count="2">
          <reference field="19" count="1" selected="0">
            <x v="19"/>
          </reference>
          <reference field="20" count="1">
            <x v="64"/>
          </reference>
        </references>
      </pivotArea>
    </format>
    <format dxfId="1377">
      <pivotArea dataOnly="0" labelOnly="1" outline="0" fieldPosition="0">
        <references count="2">
          <reference field="19" count="1" selected="0">
            <x v="20"/>
          </reference>
          <reference field="20" count="1">
            <x v="58"/>
          </reference>
        </references>
      </pivotArea>
    </format>
    <format dxfId="1376">
      <pivotArea dataOnly="0" labelOnly="1" outline="0" fieldPosition="0">
        <references count="2">
          <reference field="19" count="1" selected="0">
            <x v="21"/>
          </reference>
          <reference field="20" count="1">
            <x v="61"/>
          </reference>
        </references>
      </pivotArea>
    </format>
    <format dxfId="1375">
      <pivotArea dataOnly="0" labelOnly="1" outline="0" fieldPosition="0">
        <references count="2">
          <reference field="19" count="1" selected="0">
            <x v="22"/>
          </reference>
          <reference field="20" count="1">
            <x v="60"/>
          </reference>
        </references>
      </pivotArea>
    </format>
    <format dxfId="1374">
      <pivotArea dataOnly="0" labelOnly="1" outline="0" fieldPosition="0">
        <references count="2">
          <reference field="19" count="1" selected="0">
            <x v="23"/>
          </reference>
          <reference field="20" count="1">
            <x v="86"/>
          </reference>
        </references>
      </pivotArea>
    </format>
    <format dxfId="1373">
      <pivotArea dataOnly="0" labelOnly="1" outline="0" fieldPosition="0">
        <references count="2">
          <reference field="19" count="1" selected="0">
            <x v="24"/>
          </reference>
          <reference field="20" count="1">
            <x v="85"/>
          </reference>
        </references>
      </pivotArea>
    </format>
    <format dxfId="1372">
      <pivotArea dataOnly="0" labelOnly="1" outline="0" fieldPosition="0">
        <references count="2">
          <reference field="19" count="1" selected="0">
            <x v="25"/>
          </reference>
          <reference field="20" count="1">
            <x v="128"/>
          </reference>
        </references>
      </pivotArea>
    </format>
    <format dxfId="1371">
      <pivotArea dataOnly="0" labelOnly="1" outline="0" fieldPosition="0">
        <references count="2">
          <reference field="19" count="1" selected="0">
            <x v="26"/>
          </reference>
          <reference field="20" count="1">
            <x v="89"/>
          </reference>
        </references>
      </pivotArea>
    </format>
    <format dxfId="1370">
      <pivotArea dataOnly="0" labelOnly="1" outline="0" fieldPosition="0">
        <references count="2">
          <reference field="19" count="1" selected="0">
            <x v="27"/>
          </reference>
          <reference field="20" count="1">
            <x v="77"/>
          </reference>
        </references>
      </pivotArea>
    </format>
    <format dxfId="1369">
      <pivotArea dataOnly="0" labelOnly="1" outline="0" fieldPosition="0">
        <references count="2">
          <reference field="19" count="1" selected="0">
            <x v="28"/>
          </reference>
          <reference field="20" count="1">
            <x v="87"/>
          </reference>
        </references>
      </pivotArea>
    </format>
    <format dxfId="1368">
      <pivotArea dataOnly="0" labelOnly="1" outline="0" fieldPosition="0">
        <references count="2">
          <reference field="19" count="1" selected="0">
            <x v="29"/>
          </reference>
          <reference field="20" count="1">
            <x v="15"/>
          </reference>
        </references>
      </pivotArea>
    </format>
    <format dxfId="1367">
      <pivotArea dataOnly="0" labelOnly="1" outline="0" fieldPosition="0">
        <references count="2">
          <reference field="19" count="1" selected="0">
            <x v="30"/>
          </reference>
          <reference field="20" count="1">
            <x v="56"/>
          </reference>
        </references>
      </pivotArea>
    </format>
    <format dxfId="1366">
      <pivotArea dataOnly="0" labelOnly="1" outline="0" fieldPosition="0">
        <references count="2">
          <reference field="19" count="1" selected="0">
            <x v="31"/>
          </reference>
          <reference field="20" count="1">
            <x v="133"/>
          </reference>
        </references>
      </pivotArea>
    </format>
    <format dxfId="1365">
      <pivotArea dataOnly="0" labelOnly="1" outline="0" fieldPosition="0">
        <references count="2">
          <reference field="19" count="1" selected="0">
            <x v="32"/>
          </reference>
          <reference field="20" count="1">
            <x v="59"/>
          </reference>
        </references>
      </pivotArea>
    </format>
    <format dxfId="1364">
      <pivotArea dataOnly="0" labelOnly="1" outline="0" fieldPosition="0">
        <references count="2">
          <reference field="19" count="1" selected="0">
            <x v="33"/>
          </reference>
          <reference field="20" count="1">
            <x v="9"/>
          </reference>
        </references>
      </pivotArea>
    </format>
    <format dxfId="1363">
      <pivotArea dataOnly="0" labelOnly="1" outline="0" fieldPosition="0">
        <references count="2">
          <reference field="19" count="1" selected="0">
            <x v="34"/>
          </reference>
          <reference field="20" count="1">
            <x v="75"/>
          </reference>
        </references>
      </pivotArea>
    </format>
    <format dxfId="1362">
      <pivotArea dataOnly="0" labelOnly="1" outline="0" fieldPosition="0">
        <references count="2">
          <reference field="19" count="1" selected="0">
            <x v="35"/>
          </reference>
          <reference field="20" count="1">
            <x v="88"/>
          </reference>
        </references>
      </pivotArea>
    </format>
    <format dxfId="1361">
      <pivotArea dataOnly="0" labelOnly="1" outline="0" fieldPosition="0">
        <references count="2">
          <reference field="19" count="1" selected="0">
            <x v="36"/>
          </reference>
          <reference field="20" count="1">
            <x v="38"/>
          </reference>
        </references>
      </pivotArea>
    </format>
    <format dxfId="1360">
      <pivotArea dataOnly="0" labelOnly="1" outline="0" fieldPosition="0">
        <references count="2">
          <reference field="19" count="1" selected="0">
            <x v="37"/>
          </reference>
          <reference field="20" count="1">
            <x v="66"/>
          </reference>
        </references>
      </pivotArea>
    </format>
    <format dxfId="1359">
      <pivotArea dataOnly="0" labelOnly="1" outline="0" fieldPosition="0">
        <references count="2">
          <reference field="19" count="1" selected="0">
            <x v="38"/>
          </reference>
          <reference field="20" count="1">
            <x v="62"/>
          </reference>
        </references>
      </pivotArea>
    </format>
    <format dxfId="1358">
      <pivotArea dataOnly="0" labelOnly="1" outline="0" fieldPosition="0">
        <references count="2">
          <reference field="19" count="1" selected="0">
            <x v="39"/>
          </reference>
          <reference field="20" count="1">
            <x v="39"/>
          </reference>
        </references>
      </pivotArea>
    </format>
    <format dxfId="1357">
      <pivotArea dataOnly="0" labelOnly="1" outline="0" fieldPosition="0">
        <references count="2">
          <reference field="19" count="1" selected="0">
            <x v="40"/>
          </reference>
          <reference field="20" count="1">
            <x v="78"/>
          </reference>
        </references>
      </pivotArea>
    </format>
    <format dxfId="1356">
      <pivotArea dataOnly="0" labelOnly="1" outline="0" fieldPosition="0">
        <references count="2">
          <reference field="19" count="1" selected="0">
            <x v="41"/>
          </reference>
          <reference field="20" count="1">
            <x v="16"/>
          </reference>
        </references>
      </pivotArea>
    </format>
    <format dxfId="1355">
      <pivotArea dataOnly="0" labelOnly="1" outline="0" fieldPosition="0">
        <references count="2">
          <reference field="19" count="1" selected="0">
            <x v="42"/>
          </reference>
          <reference field="20" count="1">
            <x v="130"/>
          </reference>
        </references>
      </pivotArea>
    </format>
    <format dxfId="1354">
      <pivotArea dataOnly="0" labelOnly="1" outline="0" fieldPosition="0">
        <references count="2">
          <reference field="19" count="1" selected="0">
            <x v="43"/>
          </reference>
          <reference field="20" count="1">
            <x v="83"/>
          </reference>
        </references>
      </pivotArea>
    </format>
    <format dxfId="1353">
      <pivotArea dataOnly="0" labelOnly="1" outline="0" fieldPosition="0">
        <references count="2">
          <reference field="19" count="1" selected="0">
            <x v="44"/>
          </reference>
          <reference field="20" count="1">
            <x v="65"/>
          </reference>
        </references>
      </pivotArea>
    </format>
    <format dxfId="1352">
      <pivotArea dataOnly="0" labelOnly="1" outline="0" fieldPosition="0">
        <references count="2">
          <reference field="19" count="1" selected="0">
            <x v="45"/>
          </reference>
          <reference field="20" count="1">
            <x v="82"/>
          </reference>
        </references>
      </pivotArea>
    </format>
    <format dxfId="1351">
      <pivotArea dataOnly="0" labelOnly="1" outline="0" fieldPosition="0">
        <references count="2">
          <reference field="19" count="1" selected="0">
            <x v="46"/>
          </reference>
          <reference field="20" count="1">
            <x v="42"/>
          </reference>
        </references>
      </pivotArea>
    </format>
    <format dxfId="1350">
      <pivotArea dataOnly="0" labelOnly="1" outline="0" fieldPosition="0">
        <references count="2">
          <reference field="19" count="1" selected="0">
            <x v="47"/>
          </reference>
          <reference field="20" count="1">
            <x v="90"/>
          </reference>
        </references>
      </pivotArea>
    </format>
    <format dxfId="1349">
      <pivotArea dataOnly="0" labelOnly="1" outline="0" fieldPosition="0">
        <references count="2">
          <reference field="19" count="1" selected="0">
            <x v="48"/>
          </reference>
          <reference field="20" count="1">
            <x v="91"/>
          </reference>
        </references>
      </pivotArea>
    </format>
    <format dxfId="1348">
      <pivotArea dataOnly="0" labelOnly="1" outline="0" fieldPosition="0">
        <references count="2">
          <reference field="19" count="1" selected="0">
            <x v="49"/>
          </reference>
          <reference field="20" count="1">
            <x v="92"/>
          </reference>
        </references>
      </pivotArea>
    </format>
    <format dxfId="1347">
      <pivotArea dataOnly="0" labelOnly="1" outline="0" fieldPosition="0">
        <references count="2">
          <reference field="19" count="1" selected="0">
            <x v="50"/>
          </reference>
          <reference field="20" count="1">
            <x v="93"/>
          </reference>
        </references>
      </pivotArea>
    </format>
    <format dxfId="1346">
      <pivotArea dataOnly="0" labelOnly="1" outline="0" fieldPosition="0">
        <references count="2">
          <reference field="19" count="1" selected="0">
            <x v="51"/>
          </reference>
          <reference field="20" count="1">
            <x v="30"/>
          </reference>
        </references>
      </pivotArea>
    </format>
    <format dxfId="1345">
      <pivotArea dataOnly="0" labelOnly="1" outline="0" fieldPosition="0">
        <references count="2">
          <reference field="19" count="1" selected="0">
            <x v="52"/>
          </reference>
          <reference field="20" count="1">
            <x v="124"/>
          </reference>
        </references>
      </pivotArea>
    </format>
    <format dxfId="1344">
      <pivotArea dataOnly="0" labelOnly="1" outline="0" fieldPosition="0">
        <references count="2">
          <reference field="19" count="1" selected="0">
            <x v="53"/>
          </reference>
          <reference field="20" count="1">
            <x v="112"/>
          </reference>
        </references>
      </pivotArea>
    </format>
    <format dxfId="1343">
      <pivotArea dataOnly="0" labelOnly="1" outline="0" fieldPosition="0">
        <references count="2">
          <reference field="19" count="1" selected="0">
            <x v="54"/>
          </reference>
          <reference field="20" count="1">
            <x v="101"/>
          </reference>
        </references>
      </pivotArea>
    </format>
    <format dxfId="1342">
      <pivotArea dataOnly="0" labelOnly="1" outline="0" fieldPosition="0">
        <references count="2">
          <reference field="19" count="1" selected="0">
            <x v="55"/>
          </reference>
          <reference field="20" count="1">
            <x v="117"/>
          </reference>
        </references>
      </pivotArea>
    </format>
    <format dxfId="1341">
      <pivotArea dataOnly="0" labelOnly="1" outline="0" fieldPosition="0">
        <references count="2">
          <reference field="19" count="1" selected="0">
            <x v="56"/>
          </reference>
          <reference field="20" count="1">
            <x v="5"/>
          </reference>
        </references>
      </pivotArea>
    </format>
    <format dxfId="1340">
      <pivotArea dataOnly="0" labelOnly="1" outline="0" fieldPosition="0">
        <references count="2">
          <reference field="19" count="1" selected="0">
            <x v="57"/>
          </reference>
          <reference field="20" count="1">
            <x v="8"/>
          </reference>
        </references>
      </pivotArea>
    </format>
    <format dxfId="1339">
      <pivotArea dataOnly="0" labelOnly="1" outline="0" fieldPosition="0">
        <references count="2">
          <reference field="19" count="1" selected="0">
            <x v="58"/>
          </reference>
          <reference field="20" count="1">
            <x v="6"/>
          </reference>
        </references>
      </pivotArea>
    </format>
    <format dxfId="1338">
      <pivotArea dataOnly="0" labelOnly="1" outline="0" fieldPosition="0">
        <references count="2">
          <reference field="19" count="1" selected="0">
            <x v="59"/>
          </reference>
          <reference field="20" count="1">
            <x v="7"/>
          </reference>
        </references>
      </pivotArea>
    </format>
    <format dxfId="1337">
      <pivotArea dataOnly="0" labelOnly="1" outline="0" fieldPosition="0">
        <references count="2">
          <reference field="19" count="1" selected="0">
            <x v="60"/>
          </reference>
          <reference field="20" count="1">
            <x v="71"/>
          </reference>
        </references>
      </pivotArea>
    </format>
    <format dxfId="1336">
      <pivotArea dataOnly="0" labelOnly="1" outline="0" fieldPosition="0">
        <references count="2">
          <reference field="19" count="1" selected="0">
            <x v="61"/>
          </reference>
          <reference field="20" count="1">
            <x v="116"/>
          </reference>
        </references>
      </pivotArea>
    </format>
    <format dxfId="1335">
      <pivotArea dataOnly="0" labelOnly="1" outline="0" fieldPosition="0">
        <references count="2">
          <reference field="19" count="1" selected="0">
            <x v="62"/>
          </reference>
          <reference field="20" count="1">
            <x v="107"/>
          </reference>
        </references>
      </pivotArea>
    </format>
    <format dxfId="1334">
      <pivotArea dataOnly="0" labelOnly="1" outline="0" fieldPosition="0">
        <references count="2">
          <reference field="19" count="1" selected="0">
            <x v="63"/>
          </reference>
          <reference field="20" count="1">
            <x v="105"/>
          </reference>
        </references>
      </pivotArea>
    </format>
    <format dxfId="1333">
      <pivotArea dataOnly="0" labelOnly="1" outline="0" fieldPosition="0">
        <references count="2">
          <reference field="19" count="1" selected="0">
            <x v="64"/>
          </reference>
          <reference field="20" count="1">
            <x v="103"/>
          </reference>
        </references>
      </pivotArea>
    </format>
    <format dxfId="1332">
      <pivotArea dataOnly="0" labelOnly="1" outline="0" fieldPosition="0">
        <references count="2">
          <reference field="19" count="1" selected="0">
            <x v="65"/>
          </reference>
          <reference field="20" count="1">
            <x v="102"/>
          </reference>
        </references>
      </pivotArea>
    </format>
    <format dxfId="1331">
      <pivotArea dataOnly="0" labelOnly="1" outline="0" fieldPosition="0">
        <references count="2">
          <reference field="19" count="1" selected="0">
            <x v="66"/>
          </reference>
          <reference field="20" count="1">
            <x v="113"/>
          </reference>
        </references>
      </pivotArea>
    </format>
    <format dxfId="1330">
      <pivotArea dataOnly="0" labelOnly="1" outline="0" fieldPosition="0">
        <references count="2">
          <reference field="19" count="1" selected="0">
            <x v="67"/>
          </reference>
          <reference field="20" count="1">
            <x v="118"/>
          </reference>
        </references>
      </pivotArea>
    </format>
    <format dxfId="1329">
      <pivotArea dataOnly="0" labelOnly="1" outline="0" fieldPosition="0">
        <references count="2">
          <reference field="19" count="1" selected="0">
            <x v="68"/>
          </reference>
          <reference field="20" count="1">
            <x v="114"/>
          </reference>
        </references>
      </pivotArea>
    </format>
    <format dxfId="1328">
      <pivotArea dataOnly="0" labelOnly="1" outline="0" fieldPosition="0">
        <references count="2">
          <reference field="19" count="1" selected="0">
            <x v="69"/>
          </reference>
          <reference field="20" count="1">
            <x v="104"/>
          </reference>
        </references>
      </pivotArea>
    </format>
    <format dxfId="1327">
      <pivotArea dataOnly="0" labelOnly="1" outline="0" fieldPosition="0">
        <references count="2">
          <reference field="19" count="1" selected="0">
            <x v="70"/>
          </reference>
          <reference field="20" count="1">
            <x v="111"/>
          </reference>
        </references>
      </pivotArea>
    </format>
    <format dxfId="1326">
      <pivotArea dataOnly="0" labelOnly="1" outline="0" fieldPosition="0">
        <references count="2">
          <reference field="19" count="1" selected="0">
            <x v="71"/>
          </reference>
          <reference field="20" count="1">
            <x v="98"/>
          </reference>
        </references>
      </pivotArea>
    </format>
    <format dxfId="1325">
      <pivotArea dataOnly="0" labelOnly="1" outline="0" fieldPosition="0">
        <references count="2">
          <reference field="19" count="1" selected="0">
            <x v="72"/>
          </reference>
          <reference field="20" count="1">
            <x v="97"/>
          </reference>
        </references>
      </pivotArea>
    </format>
    <format dxfId="1324">
      <pivotArea dataOnly="0" labelOnly="1" outline="0" fieldPosition="0">
        <references count="2">
          <reference field="19" count="1" selected="0">
            <x v="73"/>
          </reference>
          <reference field="20" count="1">
            <x v="17"/>
          </reference>
        </references>
      </pivotArea>
    </format>
    <format dxfId="1323">
      <pivotArea dataOnly="0" labelOnly="1" outline="0" fieldPosition="0">
        <references count="2">
          <reference field="19" count="1" selected="0">
            <x v="74"/>
          </reference>
          <reference field="20" count="1">
            <x v="19"/>
          </reference>
        </references>
      </pivotArea>
    </format>
    <format dxfId="1322">
      <pivotArea dataOnly="0" labelOnly="1" outline="0" fieldPosition="0">
        <references count="2">
          <reference field="19" count="1" selected="0">
            <x v="75"/>
          </reference>
          <reference field="20" count="1">
            <x v="52"/>
          </reference>
        </references>
      </pivotArea>
    </format>
    <format dxfId="1321">
      <pivotArea dataOnly="0" labelOnly="1" outline="0" fieldPosition="0">
        <references count="2">
          <reference field="19" count="1" selected="0">
            <x v="76"/>
          </reference>
          <reference field="20" count="1">
            <x v="49"/>
          </reference>
        </references>
      </pivotArea>
    </format>
    <format dxfId="1320">
      <pivotArea dataOnly="0" labelOnly="1" outline="0" fieldPosition="0">
        <references count="2">
          <reference field="19" count="1" selected="0">
            <x v="77"/>
          </reference>
          <reference field="20" count="1">
            <x v="50"/>
          </reference>
        </references>
      </pivotArea>
    </format>
    <format dxfId="1319">
      <pivotArea dataOnly="0" labelOnly="1" outline="0" fieldPosition="0">
        <references count="2">
          <reference field="19" count="1" selected="0">
            <x v="78"/>
          </reference>
          <reference field="20" count="1">
            <x v="95"/>
          </reference>
        </references>
      </pivotArea>
    </format>
    <format dxfId="1318">
      <pivotArea dataOnly="0" labelOnly="1" outline="0" fieldPosition="0">
        <references count="2">
          <reference field="19" count="1" selected="0">
            <x v="79"/>
          </reference>
          <reference field="20" count="1">
            <x v="51"/>
          </reference>
        </references>
      </pivotArea>
    </format>
    <format dxfId="1317">
      <pivotArea dataOnly="0" labelOnly="1" outline="0" fieldPosition="0">
        <references count="2">
          <reference field="19" count="1" selected="0">
            <x v="80"/>
          </reference>
          <reference field="20" count="1">
            <x v="110"/>
          </reference>
        </references>
      </pivotArea>
    </format>
    <format dxfId="1316">
      <pivotArea dataOnly="0" labelOnly="1" outline="0" fieldPosition="0">
        <references count="2">
          <reference field="19" count="1" selected="0">
            <x v="81"/>
          </reference>
          <reference field="20" count="1">
            <x v="108"/>
          </reference>
        </references>
      </pivotArea>
    </format>
    <format dxfId="1315">
      <pivotArea dataOnly="0" labelOnly="1" outline="0" fieldPosition="0">
        <references count="2">
          <reference field="19" count="1" selected="0">
            <x v="82"/>
          </reference>
          <reference field="20" count="1">
            <x v="25"/>
          </reference>
        </references>
      </pivotArea>
    </format>
    <format dxfId="1314">
      <pivotArea dataOnly="0" labelOnly="1" outline="0" fieldPosition="0">
        <references count="2">
          <reference field="19" count="1" selected="0">
            <x v="83"/>
          </reference>
          <reference field="20" count="1">
            <x v="106"/>
          </reference>
        </references>
      </pivotArea>
    </format>
    <format dxfId="1313">
      <pivotArea dataOnly="0" labelOnly="1" outline="0" fieldPosition="0">
        <references count="2">
          <reference field="19" count="1" selected="0">
            <x v="84"/>
          </reference>
          <reference field="20" count="1">
            <x v="109"/>
          </reference>
        </references>
      </pivotArea>
    </format>
    <format dxfId="1312">
      <pivotArea dataOnly="0" labelOnly="1" outline="0" fieldPosition="0">
        <references count="2">
          <reference field="19" count="1" selected="0">
            <x v="85"/>
          </reference>
          <reference field="20" count="1">
            <x v="100"/>
          </reference>
        </references>
      </pivotArea>
    </format>
    <format dxfId="1311">
      <pivotArea dataOnly="0" labelOnly="1" outline="0" fieldPosition="0">
        <references count="2">
          <reference field="19" count="1" selected="0">
            <x v="86"/>
          </reference>
          <reference field="20" count="1">
            <x v="81"/>
          </reference>
        </references>
      </pivotArea>
    </format>
    <format dxfId="1310">
      <pivotArea dataOnly="0" labelOnly="1" outline="0" fieldPosition="0">
        <references count="2">
          <reference field="19" count="1" selected="0">
            <x v="87"/>
          </reference>
          <reference field="20" count="1">
            <x v="132"/>
          </reference>
        </references>
      </pivotArea>
    </format>
    <format dxfId="1309">
      <pivotArea dataOnly="0" labelOnly="1" outline="0" fieldPosition="0">
        <references count="2">
          <reference field="19" count="1" selected="0">
            <x v="88"/>
          </reference>
          <reference field="20" count="1">
            <x v="131"/>
          </reference>
        </references>
      </pivotArea>
    </format>
    <format dxfId="1308">
      <pivotArea dataOnly="0" labelOnly="1" outline="0" fieldPosition="0">
        <references count="2">
          <reference field="19" count="1" selected="0">
            <x v="89"/>
          </reference>
          <reference field="20" count="1">
            <x v="40"/>
          </reference>
        </references>
      </pivotArea>
    </format>
    <format dxfId="1307">
      <pivotArea dataOnly="0" labelOnly="1" outline="0" fieldPosition="0">
        <references count="2">
          <reference field="19" count="1" selected="0">
            <x v="90"/>
          </reference>
          <reference field="20" count="1">
            <x v="37"/>
          </reference>
        </references>
      </pivotArea>
    </format>
    <format dxfId="1306">
      <pivotArea dataOnly="0" labelOnly="1" outline="0" fieldPosition="0">
        <references count="2">
          <reference field="19" count="1" selected="0">
            <x v="91"/>
          </reference>
          <reference field="20" count="1">
            <x v="115"/>
          </reference>
        </references>
      </pivotArea>
    </format>
    <format dxfId="1305">
      <pivotArea dataOnly="0" labelOnly="1" outline="0" fieldPosition="0">
        <references count="2">
          <reference field="19" count="1" selected="0">
            <x v="92"/>
          </reference>
          <reference field="20" count="1">
            <x v="94"/>
          </reference>
        </references>
      </pivotArea>
    </format>
    <format dxfId="1304">
      <pivotArea dataOnly="0" labelOnly="1" outline="0" fieldPosition="0">
        <references count="2">
          <reference field="19" count="1" selected="0">
            <x v="93"/>
          </reference>
          <reference field="20" count="1">
            <x v="47"/>
          </reference>
        </references>
      </pivotArea>
    </format>
    <format dxfId="1303">
      <pivotArea dataOnly="0" labelOnly="1" outline="0" fieldPosition="0">
        <references count="2">
          <reference field="19" count="1" selected="0">
            <x v="94"/>
          </reference>
          <reference field="20" count="1">
            <x v="99"/>
          </reference>
        </references>
      </pivotArea>
    </format>
    <format dxfId="1302">
      <pivotArea dataOnly="0" labelOnly="1" outline="0" fieldPosition="0">
        <references count="2">
          <reference field="19" count="1" selected="0">
            <x v="95"/>
          </reference>
          <reference field="20" count="1">
            <x v="26"/>
          </reference>
        </references>
      </pivotArea>
    </format>
    <format dxfId="1301">
      <pivotArea dataOnly="0" labelOnly="1" outline="0" fieldPosition="0">
        <references count="2">
          <reference field="19" count="1" selected="0">
            <x v="96"/>
          </reference>
          <reference field="20" count="1">
            <x v="74"/>
          </reference>
        </references>
      </pivotArea>
    </format>
    <format dxfId="1300">
      <pivotArea dataOnly="0" labelOnly="1" outline="0" fieldPosition="0">
        <references count="2">
          <reference field="19" count="1" selected="0">
            <x v="97"/>
          </reference>
          <reference field="20" count="1">
            <x v="27"/>
          </reference>
        </references>
      </pivotArea>
    </format>
    <format dxfId="1299">
      <pivotArea dataOnly="0" labelOnly="1" outline="0" fieldPosition="0">
        <references count="2">
          <reference field="19" count="1" selected="0">
            <x v="98"/>
          </reference>
          <reference field="20" count="1">
            <x v="127"/>
          </reference>
        </references>
      </pivotArea>
    </format>
    <format dxfId="1298">
      <pivotArea dataOnly="0" labelOnly="1" outline="0" fieldPosition="0">
        <references count="2">
          <reference field="19" count="1" selected="0">
            <x v="99"/>
          </reference>
          <reference field="20" count="1">
            <x v="126"/>
          </reference>
        </references>
      </pivotArea>
    </format>
    <format dxfId="1297">
      <pivotArea dataOnly="0" labelOnly="1" outline="0" fieldPosition="0">
        <references count="2">
          <reference field="19" count="1" selected="0">
            <x v="100"/>
          </reference>
          <reference field="20" count="1">
            <x v="121"/>
          </reference>
        </references>
      </pivotArea>
    </format>
    <format dxfId="1296">
      <pivotArea dataOnly="0" labelOnly="1" outline="0" fieldPosition="0">
        <references count="2">
          <reference field="19" count="1" selected="0">
            <x v="101"/>
          </reference>
          <reference field="20" count="1">
            <x v="79"/>
          </reference>
        </references>
      </pivotArea>
    </format>
    <format dxfId="1295">
      <pivotArea dataOnly="0" labelOnly="1" outline="0" fieldPosition="0">
        <references count="2">
          <reference field="19" count="1" selected="0">
            <x v="102"/>
          </reference>
          <reference field="20" count="1">
            <x v="13"/>
          </reference>
        </references>
      </pivotArea>
    </format>
    <format dxfId="1294">
      <pivotArea dataOnly="0" labelOnly="1" outline="0" fieldPosition="0">
        <references count="2">
          <reference field="19" count="1" selected="0">
            <x v="103"/>
          </reference>
          <reference field="20" count="1">
            <x v="14"/>
          </reference>
        </references>
      </pivotArea>
    </format>
    <format dxfId="1293">
      <pivotArea dataOnly="0" labelOnly="1" outline="0" fieldPosition="0">
        <references count="2">
          <reference field="19" count="1" selected="0">
            <x v="104"/>
          </reference>
          <reference field="20" count="1">
            <x v="11"/>
          </reference>
        </references>
      </pivotArea>
    </format>
    <format dxfId="1292">
      <pivotArea dataOnly="0" labelOnly="1" outline="0" fieldPosition="0">
        <references count="2">
          <reference field="19" count="1" selected="0">
            <x v="105"/>
          </reference>
          <reference field="20" count="1">
            <x v="12"/>
          </reference>
        </references>
      </pivotArea>
    </format>
    <format dxfId="1291">
      <pivotArea dataOnly="0" labelOnly="1" outline="0" fieldPosition="0">
        <references count="2">
          <reference field="19" count="1" selected="0">
            <x v="106"/>
          </reference>
          <reference field="20" count="1">
            <x v="10"/>
          </reference>
        </references>
      </pivotArea>
    </format>
    <format dxfId="1290">
      <pivotArea dataOnly="0" labelOnly="1" outline="0" fieldPosition="0">
        <references count="2">
          <reference field="19" count="1" selected="0">
            <x v="107"/>
          </reference>
          <reference field="20" count="1">
            <x v="67"/>
          </reference>
        </references>
      </pivotArea>
    </format>
    <format dxfId="1289">
      <pivotArea dataOnly="0" labelOnly="1" outline="0" fieldPosition="0">
        <references count="2">
          <reference field="19" count="1" selected="0">
            <x v="108"/>
          </reference>
          <reference field="20" count="1">
            <x v="68"/>
          </reference>
        </references>
      </pivotArea>
    </format>
    <format dxfId="1288">
      <pivotArea dataOnly="0" labelOnly="1" outline="0" fieldPosition="0">
        <references count="2">
          <reference field="19" count="1" selected="0">
            <x v="109"/>
          </reference>
          <reference field="20" count="1">
            <x v="31"/>
          </reference>
        </references>
      </pivotArea>
    </format>
    <format dxfId="1287">
      <pivotArea dataOnly="0" labelOnly="1" outline="0" fieldPosition="0">
        <references count="2">
          <reference field="19" count="1" selected="0">
            <x v="110"/>
          </reference>
          <reference field="20" count="1">
            <x v="76"/>
          </reference>
        </references>
      </pivotArea>
    </format>
    <format dxfId="1286">
      <pivotArea dataOnly="0" labelOnly="1" outline="0" fieldPosition="0">
        <references count="2">
          <reference field="19" count="1" selected="0">
            <x v="111"/>
          </reference>
          <reference field="20" count="1">
            <x v="35"/>
          </reference>
        </references>
      </pivotArea>
    </format>
    <format dxfId="1285">
      <pivotArea dataOnly="0" labelOnly="1" outline="0" fieldPosition="0">
        <references count="2">
          <reference field="19" count="1" selected="0">
            <x v="112"/>
          </reference>
          <reference field="20" count="1">
            <x v="34"/>
          </reference>
        </references>
      </pivotArea>
    </format>
    <format dxfId="1284">
      <pivotArea dataOnly="0" labelOnly="1" outline="0" fieldPosition="0">
        <references count="2">
          <reference field="19" count="1" selected="0">
            <x v="113"/>
          </reference>
          <reference field="20" count="1">
            <x v="53"/>
          </reference>
        </references>
      </pivotArea>
    </format>
    <format dxfId="1283">
      <pivotArea dataOnly="0" labelOnly="1" outline="0" fieldPosition="0">
        <references count="2">
          <reference field="19" count="1" selected="0">
            <x v="114"/>
          </reference>
          <reference field="20" count="1">
            <x v="129"/>
          </reference>
        </references>
      </pivotArea>
    </format>
    <format dxfId="1282">
      <pivotArea dataOnly="0" labelOnly="1" outline="0" fieldPosition="0">
        <references count="2">
          <reference field="19" count="1" selected="0">
            <x v="115"/>
          </reference>
          <reference field="20" count="1">
            <x v="73"/>
          </reference>
        </references>
      </pivotArea>
    </format>
    <format dxfId="1281">
      <pivotArea dataOnly="0" labelOnly="1" outline="0" fieldPosition="0">
        <references count="2">
          <reference field="19" count="1" selected="0">
            <x v="116"/>
          </reference>
          <reference field="20" count="1">
            <x v="57"/>
          </reference>
        </references>
      </pivotArea>
    </format>
    <format dxfId="1280">
      <pivotArea dataOnly="0" labelOnly="1" outline="0" fieldPosition="0">
        <references count="2">
          <reference field="19" count="1" selected="0">
            <x v="117"/>
          </reference>
          <reference field="20" count="1">
            <x v="119"/>
          </reference>
        </references>
      </pivotArea>
    </format>
    <format dxfId="1279">
      <pivotArea dataOnly="0" labelOnly="1" outline="0" fieldPosition="0">
        <references count="2">
          <reference field="19" count="1" selected="0">
            <x v="118"/>
          </reference>
          <reference field="20" count="1">
            <x v="32"/>
          </reference>
        </references>
      </pivotArea>
    </format>
    <format dxfId="1278">
      <pivotArea dataOnly="0" labelOnly="1" outline="0" fieldPosition="0">
        <references count="2">
          <reference field="19" count="1" selected="0">
            <x v="119"/>
          </reference>
          <reference field="20" count="1">
            <x v="33"/>
          </reference>
        </references>
      </pivotArea>
    </format>
    <format dxfId="1277">
      <pivotArea dataOnly="0" labelOnly="1" outline="0" fieldPosition="0">
        <references count="2">
          <reference field="19" count="1" selected="0">
            <x v="120"/>
          </reference>
          <reference field="20" count="1">
            <x v="80"/>
          </reference>
        </references>
      </pivotArea>
    </format>
    <format dxfId="1276">
      <pivotArea dataOnly="0" labelOnly="1" outline="0" fieldPosition="0">
        <references count="2">
          <reference field="19" count="1" selected="0">
            <x v="121"/>
          </reference>
          <reference field="20" count="1">
            <x v="43"/>
          </reference>
        </references>
      </pivotArea>
    </format>
    <format dxfId="1275">
      <pivotArea dataOnly="0" labelOnly="1" outline="0" fieldPosition="0">
        <references count="2">
          <reference field="19" count="1" selected="0">
            <x v="122"/>
          </reference>
          <reference field="20" count="1">
            <x v="72"/>
          </reference>
        </references>
      </pivotArea>
    </format>
    <format dxfId="1274">
      <pivotArea dataOnly="0" labelOnly="1" outline="0" fieldPosition="0">
        <references count="2">
          <reference field="19" count="1" selected="0">
            <x v="123"/>
          </reference>
          <reference field="20" count="1">
            <x v="4"/>
          </reference>
        </references>
      </pivotArea>
    </format>
    <format dxfId="1273">
      <pivotArea dataOnly="0" labelOnly="1" outline="0" fieldPosition="0">
        <references count="2">
          <reference field="19" count="1" selected="0">
            <x v="124"/>
          </reference>
          <reference field="20" count="1">
            <x v="125"/>
          </reference>
        </references>
      </pivotArea>
    </format>
    <format dxfId="1272">
      <pivotArea dataOnly="0" labelOnly="1" outline="0" fieldPosition="0">
        <references count="2">
          <reference field="19" count="1" selected="0">
            <x v="125"/>
          </reference>
          <reference field="20" count="1">
            <x v="120"/>
          </reference>
        </references>
      </pivotArea>
    </format>
    <format dxfId="1271">
      <pivotArea dataOnly="0" labelOnly="1" outline="0" fieldPosition="0">
        <references count="2">
          <reference field="19" count="1" selected="0">
            <x v="126"/>
          </reference>
          <reference field="20" count="1">
            <x v="55"/>
          </reference>
        </references>
      </pivotArea>
    </format>
    <format dxfId="1270">
      <pivotArea dataOnly="0" labelOnly="1" outline="0" fieldPosition="0">
        <references count="2">
          <reference field="19" count="1" selected="0">
            <x v="127"/>
          </reference>
          <reference field="20" count="1">
            <x v="28"/>
          </reference>
        </references>
      </pivotArea>
    </format>
    <format dxfId="1269">
      <pivotArea dataOnly="0" labelOnly="1" outline="0" fieldPosition="0">
        <references count="2">
          <reference field="19" count="1" selected="0">
            <x v="128"/>
          </reference>
          <reference field="20" count="1">
            <x v="20"/>
          </reference>
        </references>
      </pivotArea>
    </format>
    <format dxfId="1268">
      <pivotArea dataOnly="0" labelOnly="1" outline="0" fieldPosition="0">
        <references count="2">
          <reference field="19" count="1" selected="0">
            <x v="129"/>
          </reference>
          <reference field="20" count="1">
            <x v="21"/>
          </reference>
        </references>
      </pivotArea>
    </format>
    <format dxfId="1267">
      <pivotArea dataOnly="0" labelOnly="1" outline="0" fieldPosition="0">
        <references count="2">
          <reference field="19" count="1" selected="0">
            <x v="130"/>
          </reference>
          <reference field="20" count="1">
            <x v="29"/>
          </reference>
        </references>
      </pivotArea>
    </format>
    <format dxfId="1266">
      <pivotArea dataOnly="0" labelOnly="1" outline="0" fieldPosition="0">
        <references count="2">
          <reference field="19" count="1" selected="0">
            <x v="131"/>
          </reference>
          <reference field="20" count="1">
            <x v="69"/>
          </reference>
        </references>
      </pivotArea>
    </format>
    <format dxfId="1265">
      <pivotArea dataOnly="0" labelOnly="1" outline="0" fieldPosition="0">
        <references count="2">
          <reference field="19" count="1" selected="0">
            <x v="132"/>
          </reference>
          <reference field="20" count="1">
            <x v="0"/>
          </reference>
        </references>
      </pivotArea>
    </format>
    <format dxfId="1264">
      <pivotArea dataOnly="0" labelOnly="1" outline="0" fieldPosition="0">
        <references count="2">
          <reference field="19" count="1" selected="0">
            <x v="133"/>
          </reference>
          <reference field="20" count="1">
            <x v="54"/>
          </reference>
        </references>
      </pivotArea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90B80C-332C-4CF8-8DE2-2CA4051FD093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 rowHeaderCaption="Fuente de financiamiento">
  <location ref="A3:F13" firstHeaderRow="1" firstDataRow="2" firstDataCol="2"/>
  <pivotFields count="45">
    <pivotField compact="0" outline="0" showAll="0" defaultSubtotal="0"/>
    <pivotField compact="0" outline="0" showAll="0" defaultSubtotal="0"/>
    <pivotField compact="0" outline="0" showAll="0" defaultSubtotal="0"/>
    <pivotField compact="0" outline="0" subtotalTop="0" showAll="0" defaultSubtotal="0"/>
    <pivotField compact="0" outline="0" subtotalTop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Col" compact="0" outline="0" subtotalTop="0" showAll="0" defaultSubtotal="0">
      <items count="3">
        <item x="2"/>
        <item x="1"/>
        <item x="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name="Capitulo"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axis="axisRow" compact="0" outline="0" showAll="0" defaultSubtotal="0">
      <items count="8">
        <item x="4"/>
        <item x="7"/>
        <item x="5"/>
        <item x="6"/>
        <item x="1"/>
        <item x="2"/>
        <item x="0"/>
        <item x="3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4" outline="0" showAll="0" defaultSubtotal="0"/>
  </pivotFields>
  <rowFields count="2">
    <field x="17"/>
    <field x="18"/>
  </rowFields>
  <rowItems count="9">
    <i>
      <x/>
      <x v="6"/>
    </i>
    <i>
      <x v="1"/>
      <x v="4"/>
    </i>
    <i>
      <x v="2"/>
      <x v="5"/>
    </i>
    <i>
      <x v="3"/>
      <x v="7"/>
    </i>
    <i>
      <x v="4"/>
      <x/>
    </i>
    <i>
      <x v="5"/>
      <x v="2"/>
    </i>
    <i>
      <x v="6"/>
      <x v="3"/>
    </i>
    <i>
      <x v="7"/>
      <x v="1"/>
    </i>
    <i t="grand">
      <x/>
    </i>
  </rowItems>
  <colFields count="1">
    <field x="8"/>
  </colFields>
  <colItems count="4">
    <i>
      <x/>
    </i>
    <i>
      <x v="1"/>
    </i>
    <i>
      <x v="2"/>
    </i>
    <i t="grand">
      <x/>
    </i>
  </colItems>
  <dataFields count="1">
    <dataField name=" 2da Modificación" fld="40" baseField="1" baseItem="6" numFmtId="4"/>
  </dataFields>
  <formats count="26">
    <format dxfId="1263">
      <pivotArea field="17" type="button" dataOnly="0" labelOnly="1" outline="0" axis="axisRow" fieldPosition="0"/>
    </format>
    <format dxfId="1262">
      <pivotArea field="18" type="button" dataOnly="0" labelOnly="1" outline="0" axis="axisRow" fieldPosition="1"/>
    </format>
    <format dxfId="1261">
      <pivotArea dataOnly="0" labelOnly="1" outline="0" fieldPosition="0">
        <references count="1">
          <reference field="8" count="0"/>
        </references>
      </pivotArea>
    </format>
    <format dxfId="1260">
      <pivotArea dataOnly="0" labelOnly="1" grandCol="1" outline="0" fieldPosition="0"/>
    </format>
    <format dxfId="1259">
      <pivotArea field="17" type="button" dataOnly="0" labelOnly="1" outline="0" axis="axisRow" fieldPosition="0"/>
    </format>
    <format dxfId="1258">
      <pivotArea field="18" type="button" dataOnly="0" labelOnly="1" outline="0" axis="axisRow" fieldPosition="1"/>
    </format>
    <format dxfId="1257">
      <pivotArea dataOnly="0" labelOnly="1" outline="0" fieldPosition="0">
        <references count="1">
          <reference field="8" count="0"/>
        </references>
      </pivotArea>
    </format>
    <format dxfId="1256">
      <pivotArea dataOnly="0" labelOnly="1" grandCol="1" outline="0" fieldPosition="0"/>
    </format>
    <format dxfId="1255">
      <pivotArea dataOnly="0" labelOnly="1" outline="0" fieldPosition="0">
        <references count="2">
          <reference field="17" count="1" selected="0">
            <x v="0"/>
          </reference>
          <reference field="18" count="1">
            <x v="6"/>
          </reference>
        </references>
      </pivotArea>
    </format>
    <format dxfId="1254">
      <pivotArea dataOnly="0" labelOnly="1" outline="0" fieldPosition="0">
        <references count="2">
          <reference field="17" count="1" selected="0">
            <x v="1"/>
          </reference>
          <reference field="18" count="1">
            <x v="4"/>
          </reference>
        </references>
      </pivotArea>
    </format>
    <format dxfId="1253">
      <pivotArea dataOnly="0" labelOnly="1" outline="0" fieldPosition="0">
        <references count="2">
          <reference field="17" count="1" selected="0">
            <x v="2"/>
          </reference>
          <reference field="18" count="1">
            <x v="5"/>
          </reference>
        </references>
      </pivotArea>
    </format>
    <format dxfId="1252">
      <pivotArea dataOnly="0" labelOnly="1" outline="0" fieldPosition="0">
        <references count="2">
          <reference field="17" count="1" selected="0">
            <x v="3"/>
          </reference>
          <reference field="18" count="1">
            <x v="7"/>
          </reference>
        </references>
      </pivotArea>
    </format>
    <format dxfId="1251">
      <pivotArea dataOnly="0" labelOnly="1" outline="0" fieldPosition="0">
        <references count="2">
          <reference field="17" count="1" selected="0">
            <x v="4"/>
          </reference>
          <reference field="18" count="1">
            <x v="0"/>
          </reference>
        </references>
      </pivotArea>
    </format>
    <format dxfId="1250">
      <pivotArea dataOnly="0" labelOnly="1" outline="0" fieldPosition="0">
        <references count="2">
          <reference field="17" count="1" selected="0">
            <x v="5"/>
          </reference>
          <reference field="18" count="1">
            <x v="2"/>
          </reference>
        </references>
      </pivotArea>
    </format>
    <format dxfId="1249">
      <pivotArea dataOnly="0" labelOnly="1" outline="0" fieldPosition="0">
        <references count="2">
          <reference field="17" count="1" selected="0">
            <x v="6"/>
          </reference>
          <reference field="18" count="1">
            <x v="3"/>
          </reference>
        </references>
      </pivotArea>
    </format>
    <format dxfId="1248">
      <pivotArea dataOnly="0" labelOnly="1" outline="0" fieldPosition="0">
        <references count="2">
          <reference field="17" count="1" selected="0">
            <x v="7"/>
          </reference>
          <reference field="18" count="1">
            <x v="1"/>
          </reference>
        </references>
      </pivotArea>
    </format>
    <format dxfId="1247">
      <pivotArea outline="0" fieldPosition="0">
        <references count="2">
          <reference field="17" count="0" selected="0"/>
          <reference field="18" count="0" selected="0"/>
        </references>
      </pivotArea>
    </format>
    <format dxfId="1246">
      <pivotArea dataOnly="0" labelOnly="1" outline="0" fieldPosition="0">
        <references count="1">
          <reference field="17" count="0"/>
        </references>
      </pivotArea>
    </format>
    <format dxfId="1245">
      <pivotArea dataOnly="0" labelOnly="1" outline="0" fieldPosition="0">
        <references count="2">
          <reference field="17" count="1" selected="0">
            <x v="0"/>
          </reference>
          <reference field="18" count="1">
            <x v="6"/>
          </reference>
        </references>
      </pivotArea>
    </format>
    <format dxfId="1244">
      <pivotArea dataOnly="0" labelOnly="1" outline="0" fieldPosition="0">
        <references count="2">
          <reference field="17" count="1" selected="0">
            <x v="1"/>
          </reference>
          <reference field="18" count="1">
            <x v="4"/>
          </reference>
        </references>
      </pivotArea>
    </format>
    <format dxfId="1243">
      <pivotArea dataOnly="0" labelOnly="1" outline="0" fieldPosition="0">
        <references count="2">
          <reference field="17" count="1" selected="0">
            <x v="2"/>
          </reference>
          <reference field="18" count="1">
            <x v="5"/>
          </reference>
        </references>
      </pivotArea>
    </format>
    <format dxfId="1242">
      <pivotArea dataOnly="0" labelOnly="1" outline="0" fieldPosition="0">
        <references count="2">
          <reference field="17" count="1" selected="0">
            <x v="3"/>
          </reference>
          <reference field="18" count="1">
            <x v="7"/>
          </reference>
        </references>
      </pivotArea>
    </format>
    <format dxfId="1241">
      <pivotArea dataOnly="0" labelOnly="1" outline="0" fieldPosition="0">
        <references count="2">
          <reference field="17" count="1" selected="0">
            <x v="4"/>
          </reference>
          <reference field="18" count="1">
            <x v="0"/>
          </reference>
        </references>
      </pivotArea>
    </format>
    <format dxfId="1240">
      <pivotArea dataOnly="0" labelOnly="1" outline="0" fieldPosition="0">
        <references count="2">
          <reference field="17" count="1" selected="0">
            <x v="5"/>
          </reference>
          <reference field="18" count="1">
            <x v="2"/>
          </reference>
        </references>
      </pivotArea>
    </format>
    <format dxfId="1239">
      <pivotArea dataOnly="0" labelOnly="1" outline="0" fieldPosition="0">
        <references count="2">
          <reference field="17" count="1" selected="0">
            <x v="6"/>
          </reference>
          <reference field="18" count="1">
            <x v="3"/>
          </reference>
        </references>
      </pivotArea>
    </format>
    <format dxfId="1238">
      <pivotArea dataOnly="0" labelOnly="1" outline="0" fieldPosition="0">
        <references count="2">
          <reference field="17" count="1" selected="0">
            <x v="7"/>
          </reference>
          <reference field="18" count="1">
            <x v="1"/>
          </reference>
        </references>
      </pivotArea>
    </format>
  </format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9CE929-1B16-45EB-9993-CC299B516BDA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outline="1" outlineData="1" compactData="0" multipleFieldFilters="0" rowHeaderCaption="Fuente de financiamiento">
  <location ref="A3:C84" firstHeaderRow="1" firstDataRow="1" firstDataCol="2"/>
  <pivotFields count="45">
    <pivotField compact="0" showAll="0" defaultSubtotal="0"/>
    <pivotField compact="0" showAll="0" defaultSubtotal="0"/>
    <pivotField compact="0" showAll="0" defaultSubtotal="0"/>
    <pivotField compact="0" subtotalTop="0" showAll="0" defaultSubtotal="0"/>
    <pivotField compact="0" subtotalTop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6">
        <item x="2"/>
        <item x="3"/>
        <item x="1"/>
        <item x="4"/>
        <item x="0"/>
        <item x="5"/>
      </items>
    </pivotField>
    <pivotField compact="0" showAll="0" defaultSubtotal="0"/>
    <pivotField axis="axisRow" compact="0" showAll="0" defaultSubtotal="0">
      <items count="74">
        <item x="33"/>
        <item x="18"/>
        <item x="46"/>
        <item x="23"/>
        <item x="52"/>
        <item x="53"/>
        <item x="54"/>
        <item x="42"/>
        <item x="63"/>
        <item x="66"/>
        <item x="17"/>
        <item x="50"/>
        <item x="49"/>
        <item x="5"/>
        <item x="20"/>
        <item x="30"/>
        <item x="26"/>
        <item x="39"/>
        <item x="56"/>
        <item x="2"/>
        <item x="40"/>
        <item x="6"/>
        <item x="14"/>
        <item x="57"/>
        <item x="3"/>
        <item x="4"/>
        <item x="1"/>
        <item x="28"/>
        <item x="67"/>
        <item x="21"/>
        <item x="19"/>
        <item x="43"/>
        <item x="45"/>
        <item x="41"/>
        <item x="68"/>
        <item x="15"/>
        <item x="7"/>
        <item x="27"/>
        <item x="69"/>
        <item x="55"/>
        <item x="35"/>
        <item x="72"/>
        <item x="22"/>
        <item x="29"/>
        <item x="32"/>
        <item x="70"/>
        <item x="34"/>
        <item x="73"/>
        <item x="36"/>
        <item x="58"/>
        <item x="71"/>
        <item x="48"/>
        <item x="16"/>
        <item x="44"/>
        <item x="13"/>
        <item x="60"/>
        <item x="12"/>
        <item x="38"/>
        <item x="31"/>
        <item x="9"/>
        <item x="10"/>
        <item x="8"/>
        <item x="0"/>
        <item x="25"/>
        <item x="37"/>
        <item x="61"/>
        <item x="62"/>
        <item x="24"/>
        <item x="51"/>
        <item x="11"/>
        <item x="59"/>
        <item x="64"/>
        <item x="65"/>
        <item x="47"/>
      </items>
    </pivotField>
    <pivotField compact="0" showAll="0" defaultSubtotal="0"/>
    <pivotField compact="0" showAll="0" defaultSubtotal="0"/>
    <pivotField name="Capitulo"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dataField="1"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</pivotFields>
  <rowFields count="2">
    <field x="12"/>
    <field x="14"/>
  </rowFields>
  <rowItems count="81">
    <i>
      <x/>
    </i>
    <i r="1">
      <x v="1"/>
    </i>
    <i r="1">
      <x v="19"/>
    </i>
    <i r="1">
      <x v="23"/>
    </i>
    <i r="1">
      <x v="27"/>
    </i>
    <i r="1">
      <x v="34"/>
    </i>
    <i r="1">
      <x v="35"/>
    </i>
    <i r="1">
      <x v="37"/>
    </i>
    <i r="1">
      <x v="42"/>
    </i>
    <i r="1">
      <x v="43"/>
    </i>
    <i r="1">
      <x v="45"/>
    </i>
    <i r="1">
      <x v="49"/>
    </i>
    <i>
      <x v="1"/>
    </i>
    <i r="1">
      <x v="2"/>
    </i>
    <i r="1">
      <x v="12"/>
    </i>
    <i r="1">
      <x v="16"/>
    </i>
    <i r="1">
      <x v="20"/>
    </i>
    <i r="1">
      <x v="28"/>
    </i>
    <i r="1">
      <x v="36"/>
    </i>
    <i r="1">
      <x v="46"/>
    </i>
    <i r="1">
      <x v="55"/>
    </i>
    <i r="1">
      <x v="59"/>
    </i>
    <i r="1">
      <x v="60"/>
    </i>
    <i r="1">
      <x v="63"/>
    </i>
    <i r="1">
      <x v="65"/>
    </i>
    <i r="1">
      <x v="66"/>
    </i>
    <i r="1">
      <x v="70"/>
    </i>
    <i r="1">
      <x v="73"/>
    </i>
    <i>
      <x v="2"/>
    </i>
    <i r="1">
      <x v="7"/>
    </i>
    <i r="1">
      <x v="11"/>
    </i>
    <i r="1">
      <x v="15"/>
    </i>
    <i r="1">
      <x v="22"/>
    </i>
    <i r="1">
      <x v="26"/>
    </i>
    <i r="1">
      <x v="41"/>
    </i>
    <i r="1">
      <x v="47"/>
    </i>
    <i r="1">
      <x v="50"/>
    </i>
    <i r="1">
      <x v="51"/>
    </i>
    <i r="1">
      <x v="56"/>
    </i>
    <i r="1">
      <x v="64"/>
    </i>
    <i r="1">
      <x v="68"/>
    </i>
    <i r="1">
      <x v="69"/>
    </i>
    <i>
      <x v="3"/>
    </i>
    <i r="1">
      <x v="61"/>
    </i>
    <i r="1">
      <x v="67"/>
    </i>
    <i>
      <x v="4"/>
    </i>
    <i r="1">
      <x/>
    </i>
    <i r="1">
      <x v="10"/>
    </i>
    <i r="1">
      <x v="13"/>
    </i>
    <i r="1">
      <x v="17"/>
    </i>
    <i r="1">
      <x v="21"/>
    </i>
    <i r="1">
      <x v="24"/>
    </i>
    <i r="1">
      <x v="25"/>
    </i>
    <i r="1">
      <x v="40"/>
    </i>
    <i r="1">
      <x v="48"/>
    </i>
    <i r="1">
      <x v="53"/>
    </i>
    <i r="1">
      <x v="54"/>
    </i>
    <i r="1">
      <x v="57"/>
    </i>
    <i r="1">
      <x v="58"/>
    </i>
    <i r="1">
      <x v="62"/>
    </i>
    <i>
      <x v="5"/>
    </i>
    <i r="1">
      <x v="3"/>
    </i>
    <i r="1">
      <x v="4"/>
    </i>
    <i r="1">
      <x v="5"/>
    </i>
    <i r="1">
      <x v="6"/>
    </i>
    <i r="1">
      <x v="8"/>
    </i>
    <i r="1">
      <x v="9"/>
    </i>
    <i r="1">
      <x v="14"/>
    </i>
    <i r="1">
      <x v="18"/>
    </i>
    <i r="1">
      <x v="29"/>
    </i>
    <i r="1">
      <x v="30"/>
    </i>
    <i r="1">
      <x v="31"/>
    </i>
    <i r="1">
      <x v="32"/>
    </i>
    <i r="1">
      <x v="33"/>
    </i>
    <i r="1">
      <x v="38"/>
    </i>
    <i r="1">
      <x v="39"/>
    </i>
    <i r="1">
      <x v="44"/>
    </i>
    <i r="1">
      <x v="52"/>
    </i>
    <i r="1">
      <x v="71"/>
    </i>
    <i r="1">
      <x v="72"/>
    </i>
    <i t="grand">
      <x/>
    </i>
  </rowItems>
  <colItems count="1">
    <i/>
  </colItems>
  <dataFields count="1">
    <dataField name=" 2da Modificación" fld="40" baseField="1" baseItem="6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027878-71FE-4A98-BA26-5317AD444FD3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outline="1" outlineData="1" compactData="0" multipleFieldFilters="0" rowHeaderCaption="Fuente de financiamiento">
  <location ref="A3:C38" firstHeaderRow="1" firstDataRow="1" firstDataCol="2" rowPageCount="1" colPageCount="1"/>
  <pivotFields count="45">
    <pivotField compact="0" showAll="0" defaultSubtotal="0"/>
    <pivotField compact="0" showAll="0" defaultSubtotal="0"/>
    <pivotField compact="0" showAll="0" defaultSubtotal="0"/>
    <pivotField compact="0" subtotalTop="0" showAll="0" defaultSubtotal="0"/>
    <pivotField compact="0" subtotalTop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6">
        <item x="2"/>
        <item x="3"/>
        <item x="1"/>
        <item x="4"/>
        <item x="0"/>
        <item x="5"/>
      </items>
    </pivotField>
    <pivotField compact="0" showAll="0" defaultSubtotal="0"/>
    <pivotField axis="axisRow" compact="0" showAll="0" defaultSubtotal="0">
      <items count="74">
        <item x="33"/>
        <item x="18"/>
        <item x="46"/>
        <item x="23"/>
        <item x="52"/>
        <item x="53"/>
        <item x="54"/>
        <item x="42"/>
        <item x="63"/>
        <item x="66"/>
        <item x="17"/>
        <item x="50"/>
        <item x="49"/>
        <item x="5"/>
        <item x="20"/>
        <item x="30"/>
        <item x="26"/>
        <item x="39"/>
        <item x="56"/>
        <item x="2"/>
        <item x="40"/>
        <item x="6"/>
        <item x="14"/>
        <item x="57"/>
        <item x="3"/>
        <item x="4"/>
        <item x="1"/>
        <item x="28"/>
        <item x="67"/>
        <item x="21"/>
        <item x="19"/>
        <item x="43"/>
        <item x="45"/>
        <item x="41"/>
        <item x="68"/>
        <item x="15"/>
        <item x="7"/>
        <item x="27"/>
        <item x="69"/>
        <item x="55"/>
        <item x="35"/>
        <item x="72"/>
        <item x="22"/>
        <item x="29"/>
        <item x="32"/>
        <item x="70"/>
        <item x="34"/>
        <item x="73"/>
        <item x="36"/>
        <item x="58"/>
        <item x="71"/>
        <item x="48"/>
        <item x="16"/>
        <item x="44"/>
        <item x="13"/>
        <item x="60"/>
        <item x="12"/>
        <item x="38"/>
        <item x="31"/>
        <item x="9"/>
        <item x="10"/>
        <item x="8"/>
        <item x="0"/>
        <item x="25"/>
        <item x="37"/>
        <item x="61"/>
        <item x="62"/>
        <item x="24"/>
        <item x="51"/>
        <item x="11"/>
        <item x="59"/>
        <item x="64"/>
        <item x="65"/>
        <item x="47"/>
      </items>
    </pivotField>
    <pivotField compact="0" showAll="0" defaultSubtotal="0"/>
    <pivotField compact="0" showAll="0" defaultSubtotal="0"/>
    <pivotField name="Capitulo" axis="axisPage" compact="0" multipleItemSelectionAllowed="1" showAll="0" defaultSubtotal="0">
      <items count="8">
        <item h="1" x="0"/>
        <item h="1" x="1"/>
        <item h="1" x="2"/>
        <item x="3"/>
        <item h="1" x="4"/>
        <item h="1" x="5"/>
        <item h="1" x="6"/>
        <item h="1" x="7"/>
      </items>
    </pivotField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dataField="1"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</pivotFields>
  <rowFields count="2">
    <field x="12"/>
    <field x="14"/>
  </rowFields>
  <rowItems count="35">
    <i>
      <x/>
    </i>
    <i r="1">
      <x v="23"/>
    </i>
    <i r="1">
      <x v="34"/>
    </i>
    <i r="1">
      <x v="49"/>
    </i>
    <i>
      <x v="1"/>
    </i>
    <i r="1">
      <x v="2"/>
    </i>
    <i r="1">
      <x v="12"/>
    </i>
    <i r="1">
      <x v="16"/>
    </i>
    <i r="1">
      <x v="28"/>
    </i>
    <i r="1">
      <x v="55"/>
    </i>
    <i r="1">
      <x v="63"/>
    </i>
    <i r="1">
      <x v="65"/>
    </i>
    <i r="1">
      <x v="66"/>
    </i>
    <i r="1">
      <x v="70"/>
    </i>
    <i r="1">
      <x v="73"/>
    </i>
    <i>
      <x v="2"/>
    </i>
    <i r="1">
      <x v="11"/>
    </i>
    <i r="1">
      <x v="51"/>
    </i>
    <i r="1">
      <x v="68"/>
    </i>
    <i>
      <x v="4"/>
    </i>
    <i r="1">
      <x v="53"/>
    </i>
    <i r="1">
      <x v="58"/>
    </i>
    <i>
      <x v="5"/>
    </i>
    <i r="1">
      <x v="4"/>
    </i>
    <i r="1">
      <x v="5"/>
    </i>
    <i r="1">
      <x v="6"/>
    </i>
    <i r="1">
      <x v="8"/>
    </i>
    <i r="1">
      <x v="9"/>
    </i>
    <i r="1">
      <x v="18"/>
    </i>
    <i r="1">
      <x v="32"/>
    </i>
    <i r="1">
      <x v="39"/>
    </i>
    <i r="1">
      <x v="52"/>
    </i>
    <i r="1">
      <x v="71"/>
    </i>
    <i r="1">
      <x v="72"/>
    </i>
    <i t="grand">
      <x/>
    </i>
  </rowItems>
  <colItems count="1">
    <i/>
  </colItems>
  <pageFields count="1">
    <pageField fld="17" hier="-1"/>
  </pageFields>
  <dataFields count="1">
    <dataField name=" 2da Modificación" fld="40" baseField="1" baseItem="6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1A3994-E5CD-4357-9158-DCC32AE356E3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outline="1" outlineData="1" compactData="0" multipleFieldFilters="0" rowHeaderCaption="Fuente de financiamiento">
  <location ref="A3:D34" firstHeaderRow="1" firstDataRow="1" firstDataCol="3"/>
  <pivotFields count="45">
    <pivotField compact="0" showAll="0" defaultSubtotal="0"/>
    <pivotField compact="0" showAll="0" defaultSubtotal="0"/>
    <pivotField compact="0" showAll="0" defaultSubtotal="0"/>
    <pivotField axis="axisRow" compact="0" subtotalTop="0" showAll="0" defaultSubtotal="0">
      <items count="4">
        <item m="1" x="3"/>
        <item x="0"/>
        <item x="1"/>
        <item x="2"/>
      </items>
    </pivotField>
    <pivotField axis="axisRow" compact="0" subtotalTop="0" showAll="0" defaultSubtotal="0">
      <items count="11">
        <item m="1" x="10"/>
        <item x="0"/>
        <item x="1"/>
        <item x="2"/>
        <item x="3"/>
        <item x="4"/>
        <item x="5"/>
        <item x="6"/>
        <item x="7"/>
        <item x="8"/>
        <item x="9"/>
      </items>
    </pivotField>
    <pivotField axis="axisRow" compact="0" showAll="0" defaultSubtotal="0">
      <items count="18">
        <item x="10"/>
        <item x="9"/>
        <item x="12"/>
        <item x="1"/>
        <item x="13"/>
        <item x="14"/>
        <item x="11"/>
        <item x="16"/>
        <item x="0"/>
        <item x="2"/>
        <item x="4"/>
        <item x="15"/>
        <item x="5"/>
        <item x="3"/>
        <item x="6"/>
        <item x="8"/>
        <item x="7"/>
        <item m="1" x="17"/>
      </items>
    </pivotField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name="Capitulo"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dataField="1"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</pivotFields>
  <rowFields count="3">
    <field x="3"/>
    <field x="4"/>
    <field x="5"/>
  </rowFields>
  <rowItems count="31">
    <i>
      <x v="1"/>
    </i>
    <i r="1">
      <x v="1"/>
    </i>
    <i r="2">
      <x v="3"/>
    </i>
    <i r="2">
      <x v="8"/>
    </i>
    <i r="1">
      <x v="5"/>
    </i>
    <i r="2">
      <x v="12"/>
    </i>
    <i r="2">
      <x v="14"/>
    </i>
    <i>
      <x v="2"/>
    </i>
    <i r="1">
      <x v="2"/>
    </i>
    <i r="2">
      <x v="9"/>
    </i>
    <i r="1">
      <x v="6"/>
    </i>
    <i r="2">
      <x v="16"/>
    </i>
    <i r="1">
      <x v="7"/>
    </i>
    <i r="2">
      <x v="1"/>
    </i>
    <i>
      <x v="3"/>
    </i>
    <i r="1">
      <x v="3"/>
    </i>
    <i r="2">
      <x v="13"/>
    </i>
    <i r="1">
      <x v="4"/>
    </i>
    <i r="2">
      <x v="10"/>
    </i>
    <i r="2">
      <x v="15"/>
    </i>
    <i r="1">
      <x v="8"/>
    </i>
    <i r="2">
      <x/>
    </i>
    <i r="2">
      <x v="2"/>
    </i>
    <i r="2">
      <x v="6"/>
    </i>
    <i r="1">
      <x v="9"/>
    </i>
    <i r="2">
      <x v="4"/>
    </i>
    <i r="2">
      <x v="5"/>
    </i>
    <i r="1">
      <x v="10"/>
    </i>
    <i r="2">
      <x v="7"/>
    </i>
    <i r="2">
      <x v="11"/>
    </i>
    <i t="grand">
      <x/>
    </i>
  </rowItems>
  <colItems count="1">
    <i/>
  </colItems>
  <dataFields count="1">
    <dataField name=" 2da Modificación" fld="40" baseField="1" baseItem="6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38D356-F2E8-4DBB-BB10-0F979D481272}" name="TablaDinámica2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outline="1" outlineData="1" compactData="0" multipleFieldFilters="0" rowHeaderCaption="Fuente de financiamiento">
  <location ref="A3:B7" firstHeaderRow="1" firstDataRow="1" firstDataCol="1"/>
  <pivotFields count="45">
    <pivotField compact="0" showAll="0" defaultSubtotal="0"/>
    <pivotField compact="0" showAll="0" defaultSubtotal="0"/>
    <pivotField compact="0" showAll="0" defaultSubtotal="0"/>
    <pivotField compact="0" subtotalTop="0" showAll="0" defaultSubtotal="0"/>
    <pivotField compact="0" subtotalTop="0" showAll="0" defaultSubtotal="0"/>
    <pivotField compact="0" showAll="0" defaultSubtotal="0"/>
    <pivotField compact="0" showAll="0" defaultSubtotal="0"/>
    <pivotField compact="0" showAll="0" defaultSubtotal="0"/>
    <pivotField axis="axisRow" compact="0" showAll="0" defaultSubtotal="0">
      <items count="3">
        <item x="2"/>
        <item x="1"/>
        <item x="0"/>
      </items>
    </pivotField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name="Capitulo"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compact="0" showAll="0" defaultSubtotal="0"/>
    <pivotField dataField="1" compact="0" showAll="0" defaultSubtotal="0"/>
    <pivotField compact="0" showAll="0" defaultSubtotal="0"/>
    <pivotField compact="0" showAll="0" defaultSubtotal="0"/>
    <pivotField compact="0" showAll="0" defaultSubtotal="0"/>
    <pivotField compact="0" numFmtId="4" showAll="0" defaultSubtotal="0"/>
  </pivotFields>
  <rowFields count="1">
    <field x="8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 2da Modificación" fld="40" baseField="1" baseItem="6" numFmtId="4"/>
  </dataFields>
  <pivotTableStyleInfo name="PivotStyleMedium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7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8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0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ivotTable" Target="../pivotTables/pivotTable1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ivotTable" Target="../pivotTables/pivotTable12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ivotTable" Target="../pivotTables/pivotTable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3D99F-13B3-47A3-99CF-BD88C6825825}">
  <sheetPr>
    <pageSetUpPr fitToPage="1"/>
  </sheetPr>
  <dimension ref="A1:O83"/>
  <sheetViews>
    <sheetView tabSelected="1" topLeftCell="B1" zoomScale="80" zoomScaleNormal="80" workbookViewId="0">
      <selection activeCell="D14" sqref="D14:E14"/>
    </sheetView>
  </sheetViews>
  <sheetFormatPr baseColWidth="10" defaultRowHeight="14.4" x14ac:dyDescent="0.3"/>
  <cols>
    <col min="1" max="1" width="0" hidden="1" customWidth="1"/>
    <col min="3" max="3" width="14.88671875" customWidth="1"/>
    <col min="4" max="4" width="52.21875" customWidth="1"/>
    <col min="5" max="5" width="16.21875" bestFit="1" customWidth="1"/>
    <col min="6" max="6" width="17.44140625" customWidth="1"/>
    <col min="7" max="8" width="15.77734375" bestFit="1" customWidth="1"/>
    <col min="9" max="9" width="17" customWidth="1"/>
    <col min="10" max="10" width="14.33203125" customWidth="1"/>
    <col min="11" max="11" width="14.21875" customWidth="1"/>
    <col min="12" max="12" width="14.77734375" customWidth="1"/>
    <col min="13" max="13" width="13.77734375" customWidth="1"/>
    <col min="14" max="14" width="14.77734375" customWidth="1"/>
    <col min="15" max="15" width="14.21875" customWidth="1"/>
    <col min="16" max="16" width="13.44140625" bestFit="1" customWidth="1"/>
  </cols>
  <sheetData>
    <row r="1" spans="1:9" ht="28.8" customHeight="1" thickBot="1" x14ac:dyDescent="0.35">
      <c r="B1" s="118" t="s">
        <v>547</v>
      </c>
      <c r="C1" s="119"/>
      <c r="D1" s="119"/>
      <c r="E1" s="119"/>
      <c r="F1" s="119"/>
      <c r="G1" s="119"/>
      <c r="H1" s="119"/>
      <c r="I1" s="120"/>
    </row>
    <row r="2" spans="1:9" ht="26.4" customHeight="1" thickBot="1" x14ac:dyDescent="0.35">
      <c r="B2" s="20"/>
      <c r="C2" s="21"/>
      <c r="D2" s="21"/>
      <c r="E2" s="21"/>
      <c r="F2" s="121" t="s">
        <v>548</v>
      </c>
      <c r="G2" s="121"/>
      <c r="H2" s="121"/>
      <c r="I2" s="122"/>
    </row>
    <row r="3" spans="1:9" ht="41.4" customHeight="1" thickBot="1" x14ac:dyDescent="0.35">
      <c r="A3" t="s">
        <v>549</v>
      </c>
      <c r="B3" s="22" t="s">
        <v>550</v>
      </c>
      <c r="C3" s="22" t="s">
        <v>551</v>
      </c>
      <c r="D3" s="123" t="s">
        <v>552</v>
      </c>
      <c r="E3" s="122"/>
      <c r="F3" s="22" t="s">
        <v>553</v>
      </c>
      <c r="G3" s="23" t="s">
        <v>554</v>
      </c>
      <c r="H3" s="23" t="s">
        <v>555</v>
      </c>
      <c r="I3" s="23" t="s">
        <v>556</v>
      </c>
    </row>
    <row r="4" spans="1:9" ht="46.95" customHeight="1" x14ac:dyDescent="0.3">
      <c r="A4">
        <v>6151</v>
      </c>
      <c r="B4" s="24">
        <v>1</v>
      </c>
      <c r="C4" s="25" t="s">
        <v>557</v>
      </c>
      <c r="D4" s="114" t="s">
        <v>558</v>
      </c>
      <c r="E4" s="115"/>
      <c r="F4" s="26">
        <f>SUM(G4:I4)</f>
        <v>149565404.81999999</v>
      </c>
      <c r="G4" s="27">
        <v>43425125.32</v>
      </c>
      <c r="H4" s="27">
        <v>67035966</v>
      </c>
      <c r="I4" s="27">
        <v>39104313.5</v>
      </c>
    </row>
    <row r="5" spans="1:9" ht="46.95" customHeight="1" x14ac:dyDescent="0.3">
      <c r="A5">
        <v>6151</v>
      </c>
      <c r="B5" s="28">
        <v>2</v>
      </c>
      <c r="C5" s="29" t="s">
        <v>559</v>
      </c>
      <c r="D5" s="124" t="s">
        <v>560</v>
      </c>
      <c r="E5" s="125"/>
      <c r="F5" s="26">
        <f t="shared" ref="F5:F14" si="0">SUM(G5:I5)</f>
        <v>198809104.53999999</v>
      </c>
      <c r="G5" s="26">
        <v>30880167.829999998</v>
      </c>
      <c r="H5" s="26">
        <v>106060381.08</v>
      </c>
      <c r="I5" s="26">
        <v>61868555.630000003</v>
      </c>
    </row>
    <row r="6" spans="1:9" ht="46.95" customHeight="1" x14ac:dyDescent="0.3">
      <c r="A6">
        <v>6121</v>
      </c>
      <c r="B6" s="24">
        <v>3</v>
      </c>
      <c r="C6" s="25" t="s">
        <v>561</v>
      </c>
      <c r="D6" s="114" t="s">
        <v>562</v>
      </c>
      <c r="E6" s="115"/>
      <c r="F6" s="27">
        <f t="shared" si="0"/>
        <v>69942043.780000001</v>
      </c>
      <c r="G6" s="27">
        <v>11003662.07</v>
      </c>
      <c r="H6" s="27">
        <v>37224241.079999998</v>
      </c>
      <c r="I6" s="27">
        <v>21714140.629999999</v>
      </c>
    </row>
    <row r="7" spans="1:9" ht="46.95" customHeight="1" x14ac:dyDescent="0.3">
      <c r="A7">
        <v>6121</v>
      </c>
      <c r="B7" s="24">
        <v>4</v>
      </c>
      <c r="C7" s="25" t="s">
        <v>563</v>
      </c>
      <c r="D7" s="114" t="s">
        <v>564</v>
      </c>
      <c r="E7" s="115"/>
      <c r="F7" s="27">
        <f t="shared" si="0"/>
        <v>99990737.799999997</v>
      </c>
      <c r="G7" s="27">
        <v>15920585.84</v>
      </c>
      <c r="H7" s="27">
        <v>53096938.079999998</v>
      </c>
      <c r="I7" s="27">
        <v>30973213.879999999</v>
      </c>
    </row>
    <row r="8" spans="1:9" ht="46.95" customHeight="1" x14ac:dyDescent="0.3">
      <c r="A8">
        <v>6121</v>
      </c>
      <c r="B8" s="24">
        <v>5</v>
      </c>
      <c r="C8" s="25" t="s">
        <v>565</v>
      </c>
      <c r="D8" s="116" t="s">
        <v>566</v>
      </c>
      <c r="E8" s="117"/>
      <c r="F8" s="27">
        <f t="shared" si="0"/>
        <v>64988825.909999996</v>
      </c>
      <c r="G8" s="27">
        <v>10670142.199999999</v>
      </c>
      <c r="H8" s="27">
        <v>34306537.079999998</v>
      </c>
      <c r="I8" s="27">
        <v>20012146.629999999</v>
      </c>
    </row>
    <row r="9" spans="1:9" ht="46.95" customHeight="1" x14ac:dyDescent="0.3">
      <c r="A9">
        <v>6131</v>
      </c>
      <c r="B9" s="24">
        <v>6</v>
      </c>
      <c r="C9" s="25" t="s">
        <v>567</v>
      </c>
      <c r="D9" s="116" t="s">
        <v>568</v>
      </c>
      <c r="E9" s="117"/>
      <c r="F9" s="27">
        <f t="shared" si="0"/>
        <v>49496927.560000002</v>
      </c>
      <c r="G9" s="27">
        <v>7340966.3600000003</v>
      </c>
      <c r="H9" s="27">
        <v>26624817.599999998</v>
      </c>
      <c r="I9" s="27">
        <v>15531143.599999998</v>
      </c>
    </row>
    <row r="10" spans="1:9" ht="46.95" customHeight="1" x14ac:dyDescent="0.3">
      <c r="A10">
        <v>6121</v>
      </c>
      <c r="B10" s="24">
        <v>7</v>
      </c>
      <c r="C10" s="25" t="s">
        <v>569</v>
      </c>
      <c r="D10" s="116" t="s">
        <v>570</v>
      </c>
      <c r="E10" s="117"/>
      <c r="F10" s="27">
        <f t="shared" si="0"/>
        <v>64789396.539999999</v>
      </c>
      <c r="G10" s="27">
        <v>10259586.35</v>
      </c>
      <c r="H10" s="27">
        <v>34439880.119999997</v>
      </c>
      <c r="I10" s="27">
        <v>20089930.07</v>
      </c>
    </row>
    <row r="11" spans="1:9" ht="46.95" customHeight="1" x14ac:dyDescent="0.3">
      <c r="A11">
        <v>6151</v>
      </c>
      <c r="B11" s="28">
        <v>8</v>
      </c>
      <c r="C11" s="29" t="s">
        <v>571</v>
      </c>
      <c r="D11" s="124" t="s">
        <v>572</v>
      </c>
      <c r="E11" s="125"/>
      <c r="F11" s="26">
        <f t="shared" si="0"/>
        <v>108749959.14</v>
      </c>
      <c r="G11" s="26">
        <v>32415209.73</v>
      </c>
      <c r="H11" s="26">
        <v>48211420.68</v>
      </c>
      <c r="I11" s="26">
        <v>28123328.73</v>
      </c>
    </row>
    <row r="12" spans="1:9" ht="46.95" customHeight="1" x14ac:dyDescent="0.3">
      <c r="A12">
        <v>6121</v>
      </c>
      <c r="B12" s="24">
        <v>9</v>
      </c>
      <c r="C12" s="25" t="s">
        <v>573</v>
      </c>
      <c r="D12" s="116" t="s">
        <v>566</v>
      </c>
      <c r="E12" s="117"/>
      <c r="F12" s="27">
        <f>SUM(G12:I12)</f>
        <v>119170453.88</v>
      </c>
      <c r="G12" s="27">
        <v>20397735.600000001</v>
      </c>
      <c r="H12" s="27">
        <v>62382769.439999998</v>
      </c>
      <c r="I12" s="27">
        <v>36389948.840000004</v>
      </c>
    </row>
    <row r="13" spans="1:9" ht="46.95" customHeight="1" x14ac:dyDescent="0.3">
      <c r="A13">
        <v>6151</v>
      </c>
      <c r="B13" s="24">
        <v>10</v>
      </c>
      <c r="C13" s="25" t="s">
        <v>574</v>
      </c>
      <c r="D13" s="114" t="s">
        <v>575</v>
      </c>
      <c r="E13" s="115"/>
      <c r="F13" s="26">
        <f t="shared" si="0"/>
        <v>109986516.50999999</v>
      </c>
      <c r="G13" s="30">
        <v>32603944.460000001</v>
      </c>
      <c r="H13" s="30">
        <v>48873203.399999999</v>
      </c>
      <c r="I13" s="30">
        <v>28509368.649999999</v>
      </c>
    </row>
    <row r="14" spans="1:9" ht="64.349999999999994" customHeight="1" x14ac:dyDescent="0.3">
      <c r="A14">
        <v>6121</v>
      </c>
      <c r="B14" s="24">
        <v>11</v>
      </c>
      <c r="C14" s="25" t="s">
        <v>571</v>
      </c>
      <c r="D14" s="114" t="s">
        <v>576</v>
      </c>
      <c r="E14" s="115"/>
      <c r="F14" s="27">
        <f t="shared" si="0"/>
        <v>99990149.200000003</v>
      </c>
      <c r="G14" s="30">
        <v>41213080.340000004</v>
      </c>
      <c r="H14" s="30">
        <v>37122359.280000001</v>
      </c>
      <c r="I14" s="30">
        <v>21654709.579999998</v>
      </c>
    </row>
    <row r="15" spans="1:9" ht="63.6" customHeight="1" thickBot="1" x14ac:dyDescent="0.35">
      <c r="A15">
        <v>6131</v>
      </c>
      <c r="B15" s="24">
        <v>12</v>
      </c>
      <c r="C15" s="25" t="s">
        <v>577</v>
      </c>
      <c r="D15" s="126" t="s">
        <v>578</v>
      </c>
      <c r="E15" s="127"/>
      <c r="F15" s="31">
        <f>H15+G15+I15</f>
        <v>197411027.72416165</v>
      </c>
      <c r="G15" s="32">
        <v>71397681.909999996</v>
      </c>
      <c r="H15" s="32">
        <v>62845365.145540826</v>
      </c>
      <c r="I15" s="32">
        <v>63167980.668620825</v>
      </c>
    </row>
    <row r="16" spans="1:9" ht="15" hidden="1" customHeight="1" thickBot="1" x14ac:dyDescent="0.35">
      <c r="B16" s="128" t="s">
        <v>579</v>
      </c>
      <c r="C16" s="129"/>
      <c r="D16" s="130"/>
      <c r="E16" s="131"/>
      <c r="F16" s="33">
        <f t="shared" ref="F16" si="1">SUM(F4:F15)</f>
        <v>1332890547.4041617</v>
      </c>
      <c r="G16" s="33">
        <f>SUM(G4:G15)</f>
        <v>327527888.00999999</v>
      </c>
      <c r="H16" s="33">
        <f>SUM(H4:H15)</f>
        <v>618223878.98554075</v>
      </c>
      <c r="I16" s="33">
        <f>SUM(I4:I15)</f>
        <v>387138780.40862077</v>
      </c>
    </row>
    <row r="17" spans="1:9" x14ac:dyDescent="0.3">
      <c r="B17" s="34"/>
      <c r="C17" s="35"/>
      <c r="D17" s="35"/>
      <c r="E17" s="35"/>
      <c r="F17" s="113"/>
      <c r="G17" s="113"/>
      <c r="H17" s="113"/>
      <c r="I17" s="113"/>
    </row>
    <row r="18" spans="1:9" x14ac:dyDescent="0.3">
      <c r="B18" s="34"/>
      <c r="C18" s="35"/>
      <c r="D18" s="35"/>
      <c r="E18" s="35"/>
      <c r="F18" s="35"/>
      <c r="G18" s="35"/>
      <c r="H18" s="35"/>
      <c r="I18" s="35"/>
    </row>
    <row r="19" spans="1:9" x14ac:dyDescent="0.3">
      <c r="B19" s="34"/>
      <c r="C19" s="35"/>
      <c r="D19" s="35"/>
      <c r="E19" s="35"/>
      <c r="F19" s="35"/>
      <c r="G19" s="35"/>
      <c r="H19" s="35"/>
      <c r="I19" s="35"/>
    </row>
    <row r="20" spans="1:9" x14ac:dyDescent="0.3">
      <c r="B20" s="132"/>
      <c r="C20" s="133"/>
      <c r="D20" s="133"/>
      <c r="E20" s="134" t="s">
        <v>548</v>
      </c>
      <c r="F20" s="134"/>
      <c r="G20" s="134"/>
      <c r="H20" s="134"/>
      <c r="I20" s="134"/>
    </row>
    <row r="21" spans="1:9" x14ac:dyDescent="0.3">
      <c r="B21" s="135" t="s">
        <v>580</v>
      </c>
      <c r="C21" s="136"/>
      <c r="D21" s="137"/>
      <c r="E21" s="37" t="s">
        <v>553</v>
      </c>
      <c r="F21" s="38" t="s">
        <v>581</v>
      </c>
      <c r="G21" s="38" t="s">
        <v>554</v>
      </c>
      <c r="H21" s="38" t="s">
        <v>555</v>
      </c>
      <c r="I21" s="38" t="s">
        <v>556</v>
      </c>
    </row>
    <row r="22" spans="1:9" ht="30" customHeight="1" x14ac:dyDescent="0.3">
      <c r="A22">
        <v>3511</v>
      </c>
      <c r="B22" s="138" t="s">
        <v>582</v>
      </c>
      <c r="C22" s="138"/>
      <c r="D22" s="138"/>
      <c r="E22" s="39">
        <v>85260000</v>
      </c>
      <c r="F22" s="39">
        <v>4872000</v>
      </c>
      <c r="G22" s="39">
        <v>29232000</v>
      </c>
      <c r="H22" s="39">
        <v>29232000</v>
      </c>
      <c r="I22" s="39">
        <v>21924000</v>
      </c>
    </row>
    <row r="23" spans="1:9" ht="33.6" customHeight="1" x14ac:dyDescent="0.3">
      <c r="A23">
        <v>3451</v>
      </c>
      <c r="B23" s="138" t="s">
        <v>583</v>
      </c>
      <c r="C23" s="138"/>
      <c r="D23" s="138"/>
      <c r="E23" s="39">
        <v>24004255.43</v>
      </c>
      <c r="F23" s="41" t="s">
        <v>1139</v>
      </c>
      <c r="G23" s="39">
        <v>8109050.7599999998</v>
      </c>
      <c r="H23" s="39">
        <v>8732945.1600000001</v>
      </c>
      <c r="I23" s="39">
        <v>7162259.5099999998</v>
      </c>
    </row>
    <row r="24" spans="1:9" ht="37.950000000000003" customHeight="1" x14ac:dyDescent="0.3">
      <c r="A24">
        <v>1441</v>
      </c>
      <c r="B24" s="138" t="s">
        <v>584</v>
      </c>
      <c r="C24" s="138"/>
      <c r="D24" s="138"/>
      <c r="E24" s="39">
        <v>22826544.640000001</v>
      </c>
      <c r="F24" s="41" t="s">
        <v>1139</v>
      </c>
      <c r="G24" s="39">
        <v>8306768.4900000002</v>
      </c>
      <c r="H24" s="39">
        <v>8306768.4900000002</v>
      </c>
      <c r="I24" s="39">
        <v>6213007.6699999999</v>
      </c>
    </row>
    <row r="25" spans="1:9" ht="36.6" customHeight="1" x14ac:dyDescent="0.3">
      <c r="A25">
        <v>1441</v>
      </c>
      <c r="B25" s="138" t="s">
        <v>585</v>
      </c>
      <c r="C25" s="138"/>
      <c r="D25" s="138"/>
      <c r="E25" s="39">
        <v>37975658.75</v>
      </c>
      <c r="F25" s="41" t="s">
        <v>1139</v>
      </c>
      <c r="G25" s="39">
        <v>13356175.300000001</v>
      </c>
      <c r="H25" s="39">
        <v>13512339.82</v>
      </c>
      <c r="I25" s="39">
        <v>11107143.33</v>
      </c>
    </row>
    <row r="26" spans="1:9" ht="31.95" customHeight="1" x14ac:dyDescent="0.3">
      <c r="A26">
        <v>3361</v>
      </c>
      <c r="B26" s="138" t="s">
        <v>586</v>
      </c>
      <c r="C26" s="138"/>
      <c r="D26" s="138"/>
      <c r="E26" s="39">
        <v>30000000</v>
      </c>
      <c r="F26" s="41" t="s">
        <v>1139</v>
      </c>
      <c r="G26" s="39">
        <v>10000000</v>
      </c>
      <c r="H26" s="39">
        <v>10000000</v>
      </c>
      <c r="I26" s="39">
        <v>10000000</v>
      </c>
    </row>
    <row r="27" spans="1:9" ht="25.2" customHeight="1" x14ac:dyDescent="0.3">
      <c r="A27">
        <v>5151</v>
      </c>
      <c r="B27" s="138" t="s">
        <v>587</v>
      </c>
      <c r="C27" s="138"/>
      <c r="D27" s="138"/>
      <c r="E27" s="39">
        <v>41000000</v>
      </c>
      <c r="F27" s="41" t="s">
        <v>1139</v>
      </c>
      <c r="G27" s="39">
        <v>17000000</v>
      </c>
      <c r="H27" s="39">
        <v>17000000</v>
      </c>
      <c r="I27" s="39">
        <v>7000000</v>
      </c>
    </row>
    <row r="28" spans="1:9" ht="39.450000000000003" customHeight="1" x14ac:dyDescent="0.3">
      <c r="A28">
        <v>3251</v>
      </c>
      <c r="B28" s="138" t="s">
        <v>588</v>
      </c>
      <c r="C28" s="138"/>
      <c r="D28" s="138"/>
      <c r="E28" s="39">
        <f t="shared" ref="E28:E33" si="2">SUM(G28:I28)</f>
        <v>90765702.200000003</v>
      </c>
      <c r="F28" s="41" t="s">
        <v>1139</v>
      </c>
      <c r="G28" s="39">
        <v>28168666.200000003</v>
      </c>
      <c r="H28" s="39">
        <v>37558221.600000001</v>
      </c>
      <c r="I28" s="39">
        <v>25038814.399999999</v>
      </c>
    </row>
    <row r="29" spans="1:9" ht="39.450000000000003" customHeight="1" x14ac:dyDescent="0.3">
      <c r="A29">
        <v>3251</v>
      </c>
      <c r="B29" s="138" t="s">
        <v>589</v>
      </c>
      <c r="C29" s="138"/>
      <c r="D29" s="138"/>
      <c r="E29" s="39">
        <f t="shared" si="2"/>
        <v>14837896.5</v>
      </c>
      <c r="F29" s="41" t="s">
        <v>1139</v>
      </c>
      <c r="G29" s="39">
        <v>2374063.44</v>
      </c>
      <c r="H29" s="39">
        <v>7122190.3200000003</v>
      </c>
      <c r="I29" s="39">
        <v>5341642.74</v>
      </c>
    </row>
    <row r="30" spans="1:9" ht="37.950000000000003" customHeight="1" x14ac:dyDescent="0.3">
      <c r="A30">
        <v>3251</v>
      </c>
      <c r="B30" s="138" t="s">
        <v>590</v>
      </c>
      <c r="C30" s="138"/>
      <c r="D30" s="138"/>
      <c r="E30" s="39">
        <f t="shared" si="2"/>
        <v>17000000</v>
      </c>
      <c r="F30" s="41" t="s">
        <v>1139</v>
      </c>
      <c r="G30" s="39">
        <v>5100000</v>
      </c>
      <c r="H30" s="39">
        <v>6800000</v>
      </c>
      <c r="I30" s="39">
        <v>5100000</v>
      </c>
    </row>
    <row r="31" spans="1:9" ht="43.95" customHeight="1" x14ac:dyDescent="0.3">
      <c r="A31">
        <v>3251</v>
      </c>
      <c r="B31" s="138" t="s">
        <v>591</v>
      </c>
      <c r="C31" s="138"/>
      <c r="D31" s="138"/>
      <c r="E31" s="39">
        <f t="shared" si="2"/>
        <v>185000000</v>
      </c>
      <c r="F31" s="41" t="s">
        <v>1139</v>
      </c>
      <c r="G31" s="39">
        <v>70000000</v>
      </c>
      <c r="H31" s="39">
        <v>70000000</v>
      </c>
      <c r="I31" s="39">
        <v>45000000</v>
      </c>
    </row>
    <row r="32" spans="1:9" ht="30" customHeight="1" x14ac:dyDescent="0.3">
      <c r="A32">
        <v>3261</v>
      </c>
      <c r="B32" s="138" t="s">
        <v>592</v>
      </c>
      <c r="C32" s="138"/>
      <c r="D32" s="138"/>
      <c r="E32" s="39">
        <f t="shared" si="2"/>
        <v>256600000</v>
      </c>
      <c r="F32" s="41" t="s">
        <v>1139</v>
      </c>
      <c r="G32" s="39">
        <v>64100000</v>
      </c>
      <c r="H32" s="39">
        <v>110000000</v>
      </c>
      <c r="I32" s="39">
        <v>82500000</v>
      </c>
    </row>
    <row r="33" spans="1:9" ht="43.95" customHeight="1" x14ac:dyDescent="0.3">
      <c r="A33">
        <v>3231</v>
      </c>
      <c r="B33" s="138" t="s">
        <v>593</v>
      </c>
      <c r="C33" s="138"/>
      <c r="D33" s="138"/>
      <c r="E33" s="39">
        <f t="shared" si="2"/>
        <v>84000000</v>
      </c>
      <c r="F33" s="41" t="s">
        <v>1139</v>
      </c>
      <c r="G33" s="39">
        <v>23000000</v>
      </c>
      <c r="H33" s="39">
        <v>37000000</v>
      </c>
      <c r="I33" s="39">
        <v>24000000</v>
      </c>
    </row>
    <row r="34" spans="1:9" ht="49.95" customHeight="1" x14ac:dyDescent="0.3">
      <c r="A34">
        <v>3421</v>
      </c>
      <c r="B34" s="138" t="s">
        <v>594</v>
      </c>
      <c r="C34" s="138"/>
      <c r="D34" s="138"/>
      <c r="E34" s="139" t="s">
        <v>595</v>
      </c>
      <c r="F34" s="140"/>
      <c r="G34" s="39">
        <v>40000000</v>
      </c>
      <c r="H34" s="39">
        <v>40000000</v>
      </c>
      <c r="I34" s="39">
        <v>30000000</v>
      </c>
    </row>
    <row r="35" spans="1:9" ht="45" customHeight="1" x14ac:dyDescent="0.3">
      <c r="A35">
        <v>5691</v>
      </c>
      <c r="B35" s="138" t="s">
        <v>596</v>
      </c>
      <c r="C35" s="138"/>
      <c r="D35" s="138"/>
      <c r="E35" s="40">
        <v>250000000</v>
      </c>
      <c r="F35" s="41" t="s">
        <v>1139</v>
      </c>
      <c r="G35" s="39">
        <v>20000000</v>
      </c>
      <c r="H35" s="39">
        <v>145000000</v>
      </c>
      <c r="I35" s="39">
        <v>85000000</v>
      </c>
    </row>
    <row r="36" spans="1:9" ht="31.2" customHeight="1" x14ac:dyDescent="0.3">
      <c r="A36">
        <v>3331</v>
      </c>
      <c r="B36" s="138" t="s">
        <v>597</v>
      </c>
      <c r="C36" s="138"/>
      <c r="D36" s="138"/>
      <c r="E36" s="40">
        <f>SUM(G36:I36)</f>
        <v>20700000</v>
      </c>
      <c r="F36" s="41" t="s">
        <v>1139</v>
      </c>
      <c r="G36" s="39">
        <v>17400000</v>
      </c>
      <c r="H36" s="39">
        <v>1400000</v>
      </c>
      <c r="I36" s="39">
        <v>1900000</v>
      </c>
    </row>
    <row r="37" spans="1:9" ht="22.95" customHeight="1" x14ac:dyDescent="0.3">
      <c r="A37">
        <v>3161</v>
      </c>
      <c r="B37" s="138" t="s">
        <v>598</v>
      </c>
      <c r="C37" s="138"/>
      <c r="D37" s="138"/>
      <c r="E37" s="40">
        <f t="shared" ref="E37:E43" si="3">SUM(G37:I37)</f>
        <v>7700000</v>
      </c>
      <c r="F37" s="41" t="s">
        <v>1139</v>
      </c>
      <c r="G37" s="39">
        <v>2800000</v>
      </c>
      <c r="H37" s="39">
        <v>2800000</v>
      </c>
      <c r="I37" s="39">
        <v>2100000</v>
      </c>
    </row>
    <row r="38" spans="1:9" ht="33" customHeight="1" x14ac:dyDescent="0.3">
      <c r="A38">
        <v>3231</v>
      </c>
      <c r="B38" s="138" t="s">
        <v>599</v>
      </c>
      <c r="C38" s="138"/>
      <c r="D38" s="138"/>
      <c r="E38" s="40">
        <f t="shared" si="3"/>
        <v>11550000</v>
      </c>
      <c r="F38" s="41" t="s">
        <v>1139</v>
      </c>
      <c r="G38" s="39">
        <v>4200000</v>
      </c>
      <c r="H38" s="39">
        <v>4200000</v>
      </c>
      <c r="I38" s="39">
        <v>3150000</v>
      </c>
    </row>
    <row r="39" spans="1:9" ht="33" customHeight="1" x14ac:dyDescent="0.3">
      <c r="A39">
        <v>3571</v>
      </c>
      <c r="B39" s="138" t="s">
        <v>600</v>
      </c>
      <c r="C39" s="138"/>
      <c r="D39" s="138"/>
      <c r="E39" s="40">
        <f t="shared" si="3"/>
        <v>520000000</v>
      </c>
      <c r="F39" s="41" t="s">
        <v>1139</v>
      </c>
      <c r="G39" s="39">
        <v>120000000</v>
      </c>
      <c r="H39" s="39">
        <v>250000000</v>
      </c>
      <c r="I39" s="39">
        <v>150000000</v>
      </c>
    </row>
    <row r="40" spans="1:9" ht="40.950000000000003" customHeight="1" x14ac:dyDescent="0.3">
      <c r="B40" s="138" t="s">
        <v>601</v>
      </c>
      <c r="C40" s="138"/>
      <c r="D40" s="138"/>
      <c r="E40" s="40">
        <f t="shared" si="3"/>
        <v>159919502.01999998</v>
      </c>
      <c r="F40" s="41" t="s">
        <v>1139</v>
      </c>
      <c r="G40" s="39">
        <v>24395534.98</v>
      </c>
      <c r="H40" s="39">
        <v>77442266.879999995</v>
      </c>
      <c r="I40" s="39">
        <v>58081700.159999996</v>
      </c>
    </row>
    <row r="41" spans="1:9" ht="40.950000000000003" customHeight="1" x14ac:dyDescent="0.3">
      <c r="B41" s="138" t="s">
        <v>602</v>
      </c>
      <c r="C41" s="138"/>
      <c r="D41" s="138"/>
      <c r="E41" s="40">
        <f t="shared" si="3"/>
        <v>34000000</v>
      </c>
      <c r="F41" s="41" t="s">
        <v>1139</v>
      </c>
      <c r="G41" s="41" t="s">
        <v>1139</v>
      </c>
      <c r="H41" s="39">
        <v>19000000</v>
      </c>
      <c r="I41" s="39">
        <v>15000000</v>
      </c>
    </row>
    <row r="42" spans="1:9" ht="40.950000000000003" customHeight="1" x14ac:dyDescent="0.3">
      <c r="B42" s="138" t="s">
        <v>603</v>
      </c>
      <c r="C42" s="138"/>
      <c r="D42" s="138"/>
      <c r="E42" s="40">
        <f t="shared" si="3"/>
        <v>30000000</v>
      </c>
      <c r="F42" s="41" t="s">
        <v>1139</v>
      </c>
      <c r="G42" s="41" t="s">
        <v>1139</v>
      </c>
      <c r="H42" s="39">
        <v>15000000</v>
      </c>
      <c r="I42" s="39">
        <v>15000000</v>
      </c>
    </row>
    <row r="43" spans="1:9" ht="40.950000000000003" customHeight="1" x14ac:dyDescent="0.3">
      <c r="B43" s="138" t="s">
        <v>605</v>
      </c>
      <c r="C43" s="138"/>
      <c r="D43" s="138"/>
      <c r="E43" s="40">
        <f t="shared" si="3"/>
        <v>1600000</v>
      </c>
      <c r="F43" s="41" t="s">
        <v>1139</v>
      </c>
      <c r="G43" s="41" t="s">
        <v>1139</v>
      </c>
      <c r="H43" s="39">
        <v>900000</v>
      </c>
      <c r="I43" s="39">
        <v>700000</v>
      </c>
    </row>
    <row r="44" spans="1:9" ht="37.5" customHeight="1" x14ac:dyDescent="0.3">
      <c r="B44" s="138" t="s">
        <v>604</v>
      </c>
      <c r="C44" s="138"/>
      <c r="D44" s="138"/>
      <c r="E44" s="40">
        <f>SUM(G44:I44)</f>
        <v>200000000</v>
      </c>
      <c r="F44" s="41" t="s">
        <v>1139</v>
      </c>
      <c r="G44" s="41" t="s">
        <v>1139</v>
      </c>
      <c r="H44" s="39">
        <v>80000000</v>
      </c>
      <c r="I44" s="39">
        <v>120000000</v>
      </c>
    </row>
    <row r="45" spans="1:9" ht="39" customHeight="1" x14ac:dyDescent="0.3">
      <c r="B45" s="138" t="s">
        <v>627</v>
      </c>
      <c r="C45" s="138"/>
      <c r="D45" s="138"/>
      <c r="E45" s="40">
        <f>SUM(G45:I45)</f>
        <v>35000000</v>
      </c>
      <c r="F45" s="41" t="s">
        <v>1139</v>
      </c>
      <c r="G45" s="41" t="s">
        <v>1139</v>
      </c>
      <c r="H45" s="39">
        <v>500000</v>
      </c>
      <c r="I45" s="39">
        <v>34500000</v>
      </c>
    </row>
    <row r="53" spans="6:10" ht="14.25" customHeight="1" x14ac:dyDescent="0.3">
      <c r="G53" s="42"/>
      <c r="H53" s="43"/>
      <c r="I53" s="36"/>
    </row>
    <row r="58" spans="6:10" x14ac:dyDescent="0.3">
      <c r="F58" s="44"/>
      <c r="H58" s="2"/>
      <c r="I58" s="141"/>
      <c r="J58" s="142"/>
    </row>
    <row r="59" spans="6:10" x14ac:dyDescent="0.3">
      <c r="F59" s="44"/>
      <c r="H59" s="2"/>
      <c r="I59" s="141"/>
      <c r="J59" s="142"/>
    </row>
    <row r="60" spans="6:10" x14ac:dyDescent="0.3">
      <c r="F60" s="44"/>
      <c r="H60" s="2"/>
      <c r="I60" s="141"/>
      <c r="J60" s="142"/>
    </row>
    <row r="61" spans="6:10" x14ac:dyDescent="0.3">
      <c r="F61" s="36"/>
      <c r="H61" s="2"/>
      <c r="I61" s="141"/>
      <c r="J61" s="142"/>
    </row>
    <row r="62" spans="6:10" x14ac:dyDescent="0.3">
      <c r="H62" s="2"/>
      <c r="I62" s="141"/>
      <c r="J62" s="142"/>
    </row>
    <row r="63" spans="6:10" x14ac:dyDescent="0.3">
      <c r="H63" s="2"/>
      <c r="I63" s="141"/>
      <c r="J63" s="142"/>
    </row>
    <row r="64" spans="6:10" x14ac:dyDescent="0.3">
      <c r="H64" s="2"/>
      <c r="I64" s="141"/>
      <c r="J64" s="142"/>
    </row>
    <row r="65" spans="8:10" x14ac:dyDescent="0.3">
      <c r="H65" s="2"/>
      <c r="I65" s="141"/>
      <c r="J65" s="142"/>
    </row>
    <row r="66" spans="8:10" x14ac:dyDescent="0.3">
      <c r="H66" s="2"/>
      <c r="I66" s="141"/>
      <c r="J66" s="142"/>
    </row>
    <row r="67" spans="8:10" x14ac:dyDescent="0.3">
      <c r="H67" s="2"/>
      <c r="I67" s="141"/>
      <c r="J67" s="142"/>
    </row>
    <row r="68" spans="8:10" x14ac:dyDescent="0.3">
      <c r="H68" s="2"/>
      <c r="I68" s="141"/>
      <c r="J68" s="142"/>
    </row>
    <row r="69" spans="8:10" x14ac:dyDescent="0.3">
      <c r="H69" s="2"/>
      <c r="I69" s="141"/>
      <c r="J69" s="142"/>
    </row>
    <row r="70" spans="8:10" x14ac:dyDescent="0.3">
      <c r="H70" s="2"/>
      <c r="I70" s="141"/>
      <c r="J70" s="142"/>
    </row>
    <row r="71" spans="8:10" x14ac:dyDescent="0.3">
      <c r="H71" s="2"/>
      <c r="I71" s="141"/>
      <c r="J71" s="142"/>
    </row>
    <row r="72" spans="8:10" x14ac:dyDescent="0.3">
      <c r="H72" s="2"/>
      <c r="I72" s="141"/>
      <c r="J72" s="142"/>
    </row>
    <row r="73" spans="8:10" x14ac:dyDescent="0.3">
      <c r="H73" s="2"/>
    </row>
    <row r="74" spans="8:10" x14ac:dyDescent="0.3">
      <c r="H74" s="2"/>
    </row>
    <row r="75" spans="8:10" x14ac:dyDescent="0.3">
      <c r="H75" s="2"/>
    </row>
    <row r="76" spans="8:10" x14ac:dyDescent="0.3">
      <c r="H76" s="2"/>
    </row>
    <row r="77" spans="8:10" x14ac:dyDescent="0.3">
      <c r="H77" s="2"/>
    </row>
    <row r="78" spans="8:10" x14ac:dyDescent="0.3">
      <c r="H78" s="2"/>
    </row>
    <row r="79" spans="8:10" x14ac:dyDescent="0.3">
      <c r="H79" s="2"/>
    </row>
    <row r="80" spans="8:10" x14ac:dyDescent="0.3">
      <c r="H80" s="2"/>
    </row>
    <row r="81" spans="8:8" x14ac:dyDescent="0.3">
      <c r="H81" s="2"/>
    </row>
    <row r="82" spans="8:8" x14ac:dyDescent="0.3">
      <c r="H82" s="2"/>
    </row>
    <row r="83" spans="8:8" x14ac:dyDescent="0.3">
      <c r="H83" s="2"/>
    </row>
  </sheetData>
  <mergeCells count="48">
    <mergeCell ref="B40:D40"/>
    <mergeCell ref="I58:I60"/>
    <mergeCell ref="J58:J60"/>
    <mergeCell ref="I61:I72"/>
    <mergeCell ref="J61:J72"/>
    <mergeCell ref="B41:D41"/>
    <mergeCell ref="B42:D42"/>
    <mergeCell ref="B43:D43"/>
    <mergeCell ref="B44:D44"/>
    <mergeCell ref="B45:D45"/>
    <mergeCell ref="B35:D35"/>
    <mergeCell ref="B36:D36"/>
    <mergeCell ref="B38:D38"/>
    <mergeCell ref="B39:D39"/>
    <mergeCell ref="B37:D37"/>
    <mergeCell ref="B29:D29"/>
    <mergeCell ref="B30:D30"/>
    <mergeCell ref="B31:D31"/>
    <mergeCell ref="E34:F34"/>
    <mergeCell ref="B32:D32"/>
    <mergeCell ref="B33:D33"/>
    <mergeCell ref="B34:D34"/>
    <mergeCell ref="B22:D22"/>
    <mergeCell ref="B23:D23"/>
    <mergeCell ref="B24:D24"/>
    <mergeCell ref="B25:D25"/>
    <mergeCell ref="B28:D28"/>
    <mergeCell ref="B27:D27"/>
    <mergeCell ref="B26:D26"/>
    <mergeCell ref="D15:E15"/>
    <mergeCell ref="B16:E16"/>
    <mergeCell ref="B20:D20"/>
    <mergeCell ref="E20:I20"/>
    <mergeCell ref="B21:D21"/>
    <mergeCell ref="D13:E13"/>
    <mergeCell ref="D14:E14"/>
    <mergeCell ref="D12:E12"/>
    <mergeCell ref="B1:I1"/>
    <mergeCell ref="F2:I2"/>
    <mergeCell ref="D3:E3"/>
    <mergeCell ref="D4:E4"/>
    <mergeCell ref="D5:E5"/>
    <mergeCell ref="D6:E6"/>
    <mergeCell ref="D7:E7"/>
    <mergeCell ref="D8:E8"/>
    <mergeCell ref="D9:E9"/>
    <mergeCell ref="D10:E10"/>
    <mergeCell ref="D11:E11"/>
  </mergeCells>
  <pageMargins left="0.70866141732283472" right="0.70866141732283472" top="0.74803149606299213" bottom="0.74803149606299213" header="0.31496062992125984" footer="0.31496062992125984"/>
  <pageSetup scale="5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73B58-FD2D-41B3-BD12-159E6DE06175}">
  <dimension ref="A1:C38"/>
  <sheetViews>
    <sheetView view="pageLayout" topLeftCell="A2" zoomScaleNormal="100" workbookViewId="0">
      <selection activeCell="B1" sqref="B1:I45"/>
      <pivotSelection pane="bottomRight" showHeader="1" axis="axisRow" dimension="1" activeRow="11" activeCol="1" previousRow="11" previousCol="1" click="1" r:id="rId1">
        <pivotArea dataOnly="0" labelOnly="1" fieldPosition="0">
          <references count="1">
            <reference field="14" count="0"/>
          </references>
        </pivotArea>
      </pivotSelection>
    </sheetView>
  </sheetViews>
  <sheetFormatPr baseColWidth="10" defaultRowHeight="14.4" x14ac:dyDescent="0.3"/>
  <cols>
    <col min="1" max="1" width="9.77734375" customWidth="1"/>
    <col min="2" max="2" width="61.44140625" customWidth="1"/>
    <col min="3" max="5" width="16.77734375" bestFit="1" customWidth="1"/>
  </cols>
  <sheetData>
    <row r="1" spans="1:3" hidden="1" x14ac:dyDescent="0.3">
      <c r="A1" s="12" t="s">
        <v>535</v>
      </c>
      <c r="B1" s="13">
        <v>4000</v>
      </c>
    </row>
    <row r="3" spans="1:3" x14ac:dyDescent="0.3">
      <c r="A3" s="12" t="s">
        <v>9</v>
      </c>
      <c r="B3" s="12" t="s">
        <v>11</v>
      </c>
      <c r="C3" t="s">
        <v>536</v>
      </c>
    </row>
    <row r="4" spans="1:3" x14ac:dyDescent="0.3">
      <c r="A4" t="s">
        <v>75</v>
      </c>
      <c r="C4" s="1"/>
    </row>
    <row r="5" spans="1:3" x14ac:dyDescent="0.3">
      <c r="B5" t="s">
        <v>230</v>
      </c>
      <c r="C5" s="1">
        <v>5600000</v>
      </c>
    </row>
    <row r="6" spans="1:3" x14ac:dyDescent="0.3">
      <c r="B6" t="s">
        <v>375</v>
      </c>
      <c r="C6" s="1">
        <v>3100000</v>
      </c>
    </row>
    <row r="7" spans="1:3" x14ac:dyDescent="0.3">
      <c r="B7" t="s">
        <v>346</v>
      </c>
      <c r="C7" s="1">
        <v>470000</v>
      </c>
    </row>
    <row r="8" spans="1:3" x14ac:dyDescent="0.3">
      <c r="A8" t="s">
        <v>180</v>
      </c>
      <c r="C8" s="1"/>
    </row>
    <row r="9" spans="1:3" x14ac:dyDescent="0.3">
      <c r="B9" t="s">
        <v>443</v>
      </c>
      <c r="C9" s="1">
        <v>20803650</v>
      </c>
    </row>
    <row r="10" spans="1:3" x14ac:dyDescent="0.3">
      <c r="B10" t="s">
        <v>454</v>
      </c>
      <c r="C10" s="1">
        <v>14767344.140000001</v>
      </c>
    </row>
    <row r="11" spans="1:3" x14ac:dyDescent="0.3">
      <c r="B11" t="s">
        <v>359</v>
      </c>
      <c r="C11" s="1">
        <v>20000000</v>
      </c>
    </row>
    <row r="12" spans="1:3" x14ac:dyDescent="0.3">
      <c r="B12" t="s">
        <v>362</v>
      </c>
      <c r="C12" s="1">
        <v>200000</v>
      </c>
    </row>
    <row r="13" spans="1:3" x14ac:dyDescent="0.3">
      <c r="B13" t="s">
        <v>365</v>
      </c>
      <c r="C13" s="1">
        <v>2000000</v>
      </c>
    </row>
    <row r="14" spans="1:3" x14ac:dyDescent="0.3">
      <c r="B14" t="s">
        <v>341</v>
      </c>
      <c r="C14" s="1">
        <v>3900000</v>
      </c>
    </row>
    <row r="15" spans="1:3" x14ac:dyDescent="0.3">
      <c r="B15" t="s">
        <v>366</v>
      </c>
      <c r="C15" s="1">
        <v>100738501.97</v>
      </c>
    </row>
    <row r="16" spans="1:3" x14ac:dyDescent="0.3">
      <c r="B16" t="s">
        <v>368</v>
      </c>
      <c r="C16" s="1">
        <v>18000000</v>
      </c>
    </row>
    <row r="17" spans="1:3" x14ac:dyDescent="0.3">
      <c r="B17" t="s">
        <v>358</v>
      </c>
      <c r="C17" s="1">
        <v>2000000</v>
      </c>
    </row>
    <row r="18" spans="1:3" x14ac:dyDescent="0.3">
      <c r="B18" t="s">
        <v>624</v>
      </c>
      <c r="C18" s="1">
        <v>225000000</v>
      </c>
    </row>
    <row r="19" spans="1:3" x14ac:dyDescent="0.3">
      <c r="A19" t="s">
        <v>62</v>
      </c>
      <c r="C19" s="1"/>
    </row>
    <row r="20" spans="1:3" x14ac:dyDescent="0.3">
      <c r="B20" t="s">
        <v>459</v>
      </c>
      <c r="C20" s="1">
        <v>7750016.75</v>
      </c>
    </row>
    <row r="21" spans="1:3" x14ac:dyDescent="0.3">
      <c r="B21" t="s">
        <v>448</v>
      </c>
      <c r="C21" s="1">
        <v>9828000</v>
      </c>
    </row>
    <row r="22" spans="1:3" x14ac:dyDescent="0.3">
      <c r="B22" t="s">
        <v>466</v>
      </c>
      <c r="C22" s="1">
        <v>99750000</v>
      </c>
    </row>
    <row r="23" spans="1:3" x14ac:dyDescent="0.3">
      <c r="A23" t="s">
        <v>40</v>
      </c>
      <c r="C23" s="1"/>
    </row>
    <row r="24" spans="1:3" x14ac:dyDescent="0.3">
      <c r="B24" t="s">
        <v>85</v>
      </c>
      <c r="C24" s="1">
        <v>27500000</v>
      </c>
    </row>
    <row r="25" spans="1:3" x14ac:dyDescent="0.3">
      <c r="B25" t="s">
        <v>303</v>
      </c>
      <c r="C25" s="1">
        <v>500000</v>
      </c>
    </row>
    <row r="26" spans="1:3" x14ac:dyDescent="0.3">
      <c r="A26" t="s">
        <v>205</v>
      </c>
      <c r="C26" s="1"/>
    </row>
    <row r="27" spans="1:3" x14ac:dyDescent="0.3">
      <c r="B27" t="s">
        <v>403</v>
      </c>
      <c r="C27" s="1">
        <v>250000</v>
      </c>
    </row>
    <row r="28" spans="1:3" x14ac:dyDescent="0.3">
      <c r="B28" t="s">
        <v>405</v>
      </c>
      <c r="C28" s="1">
        <v>5000000</v>
      </c>
    </row>
    <row r="29" spans="1:3" x14ac:dyDescent="0.3">
      <c r="B29" t="s">
        <v>407</v>
      </c>
      <c r="C29" s="1">
        <v>2800000</v>
      </c>
    </row>
    <row r="30" spans="1:3" x14ac:dyDescent="0.3">
      <c r="B30" t="s">
        <v>409</v>
      </c>
      <c r="C30" s="1">
        <v>2200000</v>
      </c>
    </row>
    <row r="31" spans="1:3" x14ac:dyDescent="0.3">
      <c r="B31" t="s">
        <v>430</v>
      </c>
      <c r="C31" s="1">
        <v>1570000</v>
      </c>
    </row>
    <row r="32" spans="1:3" x14ac:dyDescent="0.3">
      <c r="B32" t="s">
        <v>424</v>
      </c>
      <c r="C32" s="1">
        <v>1400000</v>
      </c>
    </row>
    <row r="33" spans="1:3" x14ac:dyDescent="0.3">
      <c r="B33" t="s">
        <v>210</v>
      </c>
      <c r="C33" s="1">
        <v>2000000</v>
      </c>
    </row>
    <row r="34" spans="1:3" x14ac:dyDescent="0.3">
      <c r="B34" t="s">
        <v>410</v>
      </c>
      <c r="C34" s="1">
        <v>260000</v>
      </c>
    </row>
    <row r="35" spans="1:3" x14ac:dyDescent="0.3">
      <c r="B35" t="s">
        <v>214</v>
      </c>
      <c r="C35" s="1">
        <v>300000</v>
      </c>
    </row>
    <row r="36" spans="1:3" x14ac:dyDescent="0.3">
      <c r="B36" t="s">
        <v>544</v>
      </c>
      <c r="C36" s="1">
        <v>680000</v>
      </c>
    </row>
    <row r="37" spans="1:3" x14ac:dyDescent="0.3">
      <c r="B37" t="s">
        <v>545</v>
      </c>
      <c r="C37" s="1">
        <v>2000000</v>
      </c>
    </row>
    <row r="38" spans="1:3" x14ac:dyDescent="0.3">
      <c r="A38" t="s">
        <v>531</v>
      </c>
      <c r="C38" s="1">
        <v>580367512.86000001</v>
      </c>
    </row>
  </sheetData>
  <pageMargins left="0.70866141732283472" right="0.70866141732283472" top="0.74803149606299213" bottom="0.74803149606299213" header="0.31496062992125984" footer="0.31496062992125984"/>
  <pageSetup orientation="portrait" r:id="rId2"/>
  <headerFooter>
    <oddHeader>&amp;CMUNICIPIO DE TLAJOMULCO DE ZÚÑIGA
2DA MODIFICACIÓN PRESUPUESTAL 2026
CLASIFICACIÓN POR APOYOS Y SUBSIDIOS</oddHead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A5F4C-2649-4B11-9ECE-BA8D1FD693A0}">
  <dimension ref="A3:D34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9.77734375" customWidth="1"/>
    <col min="2" max="2" width="19.77734375" customWidth="1"/>
    <col min="3" max="3" width="39" customWidth="1"/>
    <col min="4" max="6" width="16.77734375" bestFit="1" customWidth="1"/>
  </cols>
  <sheetData>
    <row r="3" spans="1:4" x14ac:dyDescent="0.3">
      <c r="A3" s="12" t="s">
        <v>511</v>
      </c>
      <c r="B3" s="12" t="s">
        <v>541</v>
      </c>
      <c r="C3" s="12" t="s">
        <v>3</v>
      </c>
      <c r="D3" t="s">
        <v>536</v>
      </c>
    </row>
    <row r="4" spans="1:4" x14ac:dyDescent="0.3">
      <c r="A4" t="s">
        <v>615</v>
      </c>
      <c r="D4" s="1"/>
    </row>
    <row r="5" spans="1:4" x14ac:dyDescent="0.3">
      <c r="B5" t="s">
        <v>606</v>
      </c>
      <c r="D5" s="1"/>
    </row>
    <row r="6" spans="1:4" x14ac:dyDescent="0.3">
      <c r="C6" t="s">
        <v>148</v>
      </c>
      <c r="D6" s="1">
        <v>3285000</v>
      </c>
    </row>
    <row r="7" spans="1:4" x14ac:dyDescent="0.3">
      <c r="C7" t="s">
        <v>82</v>
      </c>
      <c r="D7" s="1">
        <v>4392608253.0100002</v>
      </c>
    </row>
    <row r="8" spans="1:4" x14ac:dyDescent="0.3">
      <c r="B8" t="s">
        <v>607</v>
      </c>
      <c r="D8" s="1"/>
    </row>
    <row r="9" spans="1:4" x14ac:dyDescent="0.3">
      <c r="C9" t="s">
        <v>59</v>
      </c>
      <c r="D9" s="1">
        <v>25381884.439999998</v>
      </c>
    </row>
    <row r="10" spans="1:4" x14ac:dyDescent="0.3">
      <c r="C10" t="s">
        <v>74</v>
      </c>
      <c r="D10" s="1">
        <v>26825000</v>
      </c>
    </row>
    <row r="11" spans="1:4" x14ac:dyDescent="0.3">
      <c r="A11" t="s">
        <v>616</v>
      </c>
      <c r="D11" s="1"/>
    </row>
    <row r="12" spans="1:4" x14ac:dyDescent="0.3">
      <c r="B12" t="s">
        <v>614</v>
      </c>
      <c r="D12" s="1"/>
    </row>
    <row r="13" spans="1:4" x14ac:dyDescent="0.3">
      <c r="C13" t="s">
        <v>35</v>
      </c>
      <c r="D13" s="1">
        <v>285230000</v>
      </c>
    </row>
    <row r="14" spans="1:4" x14ac:dyDescent="0.3">
      <c r="B14" t="s">
        <v>613</v>
      </c>
      <c r="D14" s="1"/>
    </row>
    <row r="15" spans="1:4" x14ac:dyDescent="0.3">
      <c r="C15" t="s">
        <v>202</v>
      </c>
      <c r="D15" s="1">
        <v>10113000</v>
      </c>
    </row>
    <row r="16" spans="1:4" x14ac:dyDescent="0.3">
      <c r="B16" t="s">
        <v>612</v>
      </c>
      <c r="D16" s="1"/>
    </row>
    <row r="17" spans="1:4" x14ac:dyDescent="0.3">
      <c r="C17" t="s">
        <v>393</v>
      </c>
      <c r="D17" s="1">
        <v>13255000</v>
      </c>
    </row>
    <row r="18" spans="1:4" x14ac:dyDescent="0.3">
      <c r="A18" t="s">
        <v>512</v>
      </c>
      <c r="D18" s="1"/>
    </row>
    <row r="19" spans="1:4" x14ac:dyDescent="0.3">
      <c r="B19" t="s">
        <v>610</v>
      </c>
      <c r="D19" s="1"/>
    </row>
    <row r="20" spans="1:4" x14ac:dyDescent="0.3">
      <c r="C20" t="s">
        <v>179</v>
      </c>
      <c r="D20" s="1">
        <v>284452000</v>
      </c>
    </row>
    <row r="21" spans="1:4" x14ac:dyDescent="0.3">
      <c r="B21" t="s">
        <v>608</v>
      </c>
      <c r="D21" s="1"/>
    </row>
    <row r="22" spans="1:4" x14ac:dyDescent="0.3">
      <c r="C22" t="s">
        <v>48</v>
      </c>
      <c r="D22" s="1">
        <v>256795740</v>
      </c>
    </row>
    <row r="23" spans="1:4" x14ac:dyDescent="0.3">
      <c r="C23" t="s">
        <v>127</v>
      </c>
      <c r="D23" s="1">
        <v>4750000</v>
      </c>
    </row>
    <row r="24" spans="1:4" x14ac:dyDescent="0.3">
      <c r="B24" t="s">
        <v>609</v>
      </c>
      <c r="D24" s="1"/>
    </row>
    <row r="25" spans="1:4" x14ac:dyDescent="0.3">
      <c r="C25" t="s">
        <v>112</v>
      </c>
      <c r="D25" s="1">
        <v>631974759.05999994</v>
      </c>
    </row>
    <row r="26" spans="1:4" x14ac:dyDescent="0.3">
      <c r="C26" t="s">
        <v>120</v>
      </c>
      <c r="D26" s="1">
        <v>96680000</v>
      </c>
    </row>
    <row r="27" spans="1:4" x14ac:dyDescent="0.3">
      <c r="C27" t="s">
        <v>418</v>
      </c>
      <c r="D27" s="1">
        <v>6350000</v>
      </c>
    </row>
    <row r="28" spans="1:4" x14ac:dyDescent="0.3">
      <c r="B28" t="s">
        <v>513</v>
      </c>
      <c r="D28" s="1"/>
    </row>
    <row r="29" spans="1:4" x14ac:dyDescent="0.3">
      <c r="C29" t="s">
        <v>434</v>
      </c>
      <c r="D29" s="1">
        <v>480000</v>
      </c>
    </row>
    <row r="30" spans="1:4" x14ac:dyDescent="0.3">
      <c r="C30" t="s">
        <v>440</v>
      </c>
      <c r="D30" s="1">
        <v>30631650</v>
      </c>
    </row>
    <row r="31" spans="1:4" x14ac:dyDescent="0.3">
      <c r="B31" t="s">
        <v>611</v>
      </c>
      <c r="D31" s="1"/>
    </row>
    <row r="32" spans="1:4" x14ac:dyDescent="0.3">
      <c r="C32" t="s">
        <v>463</v>
      </c>
      <c r="D32" s="1">
        <v>99750000</v>
      </c>
    </row>
    <row r="33" spans="1:4" x14ac:dyDescent="0.3">
      <c r="C33" t="s">
        <v>451</v>
      </c>
      <c r="D33" s="1">
        <v>22517360.890000001</v>
      </c>
    </row>
    <row r="34" spans="1:4" x14ac:dyDescent="0.3">
      <c r="A34" t="s">
        <v>531</v>
      </c>
      <c r="D34" s="1">
        <v>6191079647.4000006</v>
      </c>
    </row>
  </sheetData>
  <pageMargins left="0.70866141732283472" right="0.70866141732283472" top="0.74803149606299213" bottom="0.74803149606299213" header="0.31496062992125984" footer="0.31496062992125984"/>
  <pageSetup orientation="portrait" r:id="rId2"/>
  <headerFooter>
    <oddHeader>&amp;CMUNICIPIO DE TLAJOMULCO DE ZÚÑIGA
2DA MODIFICACIÓN PRESUPUESTAL 2026
CLASIFICACIÓN FUNCIONAL DEL GASTO</oddHeader>
    <oddFooter>&amp;C&amp;P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F1B51-436E-4771-AF18-540267DBAF02}">
  <dimension ref="A3:B7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53.21875" bestFit="1" customWidth="1"/>
    <col min="2" max="6" width="16.77734375" bestFit="1" customWidth="1"/>
  </cols>
  <sheetData>
    <row r="3" spans="1:2" x14ac:dyDescent="0.3">
      <c r="A3" s="12" t="s">
        <v>537</v>
      </c>
      <c r="B3" t="s">
        <v>536</v>
      </c>
    </row>
    <row r="4" spans="1:2" x14ac:dyDescent="0.3">
      <c r="A4" t="s">
        <v>540</v>
      </c>
      <c r="B4" s="1">
        <v>40713862.890000001</v>
      </c>
    </row>
    <row r="5" spans="1:2" x14ac:dyDescent="0.3">
      <c r="A5" t="s">
        <v>538</v>
      </c>
      <c r="B5" s="1">
        <v>1887531004.99</v>
      </c>
    </row>
    <row r="6" spans="1:2" x14ac:dyDescent="0.3">
      <c r="A6" t="s">
        <v>539</v>
      </c>
      <c r="B6" s="1">
        <v>4262834779.5199995</v>
      </c>
    </row>
    <row r="7" spans="1:2" x14ac:dyDescent="0.3">
      <c r="A7" t="s">
        <v>531</v>
      </c>
      <c r="B7" s="1">
        <v>6191079647.3999996</v>
      </c>
    </row>
  </sheetData>
  <pageMargins left="0.70866141732283472" right="0.70866141732283472" top="0.74803149606299213" bottom="0.74803149606299213" header="0.31496062992125984" footer="0.31496062992125984"/>
  <pageSetup orientation="portrait" r:id="rId2"/>
  <headerFooter>
    <oddHeader>&amp;CMUNICIPIO DE TLAJOMULCO DE ZÚÑIGA
2DA MODIFICACIÓN PRESUPUESTAL 2026
CLASIFICACIÓN POR TIPO DE GASTO</oddHead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1A522-5270-41EE-B1B7-EFC04DF35E12}">
  <dimension ref="A2:C14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24.5546875" customWidth="1"/>
    <col min="2" max="2" width="73.21875" bestFit="1" customWidth="1"/>
    <col min="3" max="5" width="16.77734375" bestFit="1" customWidth="1"/>
  </cols>
  <sheetData>
    <row r="2" spans="1:3" hidden="1" x14ac:dyDescent="0.3">
      <c r="A2" s="12" t="s">
        <v>535</v>
      </c>
      <c r="B2" s="13">
        <v>6000</v>
      </c>
    </row>
    <row r="4" spans="1:3" x14ac:dyDescent="0.3">
      <c r="A4" s="12" t="s">
        <v>1</v>
      </c>
      <c r="B4" s="12" t="s">
        <v>11</v>
      </c>
      <c r="C4" t="s">
        <v>536</v>
      </c>
    </row>
    <row r="5" spans="1:3" x14ac:dyDescent="0.3">
      <c r="A5" t="s">
        <v>503</v>
      </c>
      <c r="C5" s="1"/>
    </row>
    <row r="6" spans="1:3" ht="28.8" x14ac:dyDescent="0.3">
      <c r="B6" s="45" t="s">
        <v>105</v>
      </c>
      <c r="C6" s="1">
        <v>104705670</v>
      </c>
    </row>
    <row r="7" spans="1:3" x14ac:dyDescent="0.3">
      <c r="A7" t="s">
        <v>33</v>
      </c>
      <c r="C7" s="1"/>
    </row>
    <row r="8" spans="1:3" ht="28.8" x14ac:dyDescent="0.3">
      <c r="B8" s="45" t="s">
        <v>105</v>
      </c>
      <c r="C8" s="1">
        <v>215904622.18000001</v>
      </c>
    </row>
    <row r="9" spans="1:3" x14ac:dyDescent="0.3">
      <c r="A9" t="s">
        <v>125</v>
      </c>
      <c r="C9" s="1"/>
    </row>
    <row r="10" spans="1:3" x14ac:dyDescent="0.3">
      <c r="B10" s="45" t="s">
        <v>248</v>
      </c>
      <c r="C10" s="1">
        <v>118680360</v>
      </c>
    </row>
    <row r="11" spans="1:3" x14ac:dyDescent="0.3">
      <c r="B11" s="45" t="s">
        <v>379</v>
      </c>
      <c r="C11" s="1">
        <v>618223878.99000001</v>
      </c>
    </row>
    <row r="12" spans="1:3" x14ac:dyDescent="0.3">
      <c r="B12" s="45" t="s">
        <v>382</v>
      </c>
      <c r="C12" s="1">
        <v>59500000</v>
      </c>
    </row>
    <row r="13" spans="1:3" ht="28.8" x14ac:dyDescent="0.3">
      <c r="B13" s="45" t="s">
        <v>105</v>
      </c>
      <c r="C13" s="1">
        <v>424889707.81999999</v>
      </c>
    </row>
    <row r="14" spans="1:3" x14ac:dyDescent="0.3">
      <c r="A14" t="s">
        <v>531</v>
      </c>
      <c r="C14" s="1">
        <v>1541904238.99</v>
      </c>
    </row>
  </sheetData>
  <pageMargins left="0.70866141732283472" right="0.70866141732283472" top="0.91666666666666663" bottom="0.74803149606299213" header="0.31496062992125984" footer="0.31496062992125984"/>
  <pageSetup orientation="landscape" r:id="rId2"/>
  <headerFooter>
    <oddHeader>&amp;CMUNICIPIO DE TLAJOMULCO DE ZÚÑIGA
2DA MODIFICACIÓN PRESUPUESTAL 2026
CLASIFICACIÓN POR CAPITULO 6000 INVERSION PUBLICA</oddHead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9C58C-3AAA-44B2-9C1C-5F9B692BE66E}">
  <dimension ref="A2:C7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12.21875" customWidth="1"/>
    <col min="2" max="2" width="65.5546875" bestFit="1" customWidth="1"/>
    <col min="3" max="5" width="16.77734375" bestFit="1" customWidth="1"/>
  </cols>
  <sheetData>
    <row r="2" spans="1:3" hidden="1" x14ac:dyDescent="0.3">
      <c r="A2" s="12" t="s">
        <v>535</v>
      </c>
      <c r="B2" s="13">
        <v>9000</v>
      </c>
    </row>
    <row r="4" spans="1:3" x14ac:dyDescent="0.3">
      <c r="A4" s="12" t="s">
        <v>16</v>
      </c>
      <c r="B4" s="12" t="s">
        <v>17</v>
      </c>
      <c r="C4" t="s">
        <v>536</v>
      </c>
    </row>
    <row r="5" spans="1:3" x14ac:dyDescent="0.3">
      <c r="A5">
        <v>9111</v>
      </c>
      <c r="B5" t="s">
        <v>89</v>
      </c>
      <c r="C5" s="1">
        <v>24713862.890000001</v>
      </c>
    </row>
    <row r="6" spans="1:3" x14ac:dyDescent="0.3">
      <c r="A6">
        <v>9211</v>
      </c>
      <c r="B6" t="s">
        <v>90</v>
      </c>
      <c r="C6" s="1">
        <v>11000000</v>
      </c>
    </row>
    <row r="7" spans="1:3" x14ac:dyDescent="0.3">
      <c r="A7" t="s">
        <v>531</v>
      </c>
      <c r="C7" s="1">
        <v>35713862.890000001</v>
      </c>
    </row>
  </sheetData>
  <pageMargins left="0.70866141732283472" right="0.70866141732283472" top="0.74803149606299213" bottom="0.74803149606299213" header="0.31496062992125984" footer="0.31496062992125984"/>
  <pageSetup orientation="landscape" r:id="rId2"/>
  <headerFooter>
    <oddHeader>&amp;CMUNICIPIO DE TLAJOMULCO DE ZÚÑIGA
2DA MODIFICACIÓN PRESUPUESTAL 2026
CLASIFICACIÓN DE LA DEUDA PUBLICA</oddHead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004F2-D0AC-4C8C-9E06-FE313D4AE77C}">
  <dimension ref="A3:C12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14.21875" customWidth="1"/>
    <col min="2" max="2" width="51.44140625" bestFit="1" customWidth="1"/>
    <col min="3" max="3" width="15.77734375" bestFit="1" customWidth="1"/>
    <col min="4" max="5" width="16.77734375" bestFit="1" customWidth="1"/>
  </cols>
  <sheetData>
    <row r="3" spans="1:3" s="17" customFormat="1" ht="28.8" x14ac:dyDescent="0.3">
      <c r="A3" s="16" t="s">
        <v>4</v>
      </c>
      <c r="B3" s="16" t="s">
        <v>5</v>
      </c>
      <c r="C3" s="17" t="s">
        <v>536</v>
      </c>
    </row>
    <row r="4" spans="1:3" x14ac:dyDescent="0.3">
      <c r="A4" t="s">
        <v>49</v>
      </c>
      <c r="B4" t="s">
        <v>617</v>
      </c>
      <c r="C4" s="1">
        <v>2619123751.6600003</v>
      </c>
    </row>
    <row r="5" spans="1:3" x14ac:dyDescent="0.3">
      <c r="A5" t="s">
        <v>371</v>
      </c>
      <c r="B5" t="s">
        <v>618</v>
      </c>
      <c r="C5" s="1">
        <v>2000000</v>
      </c>
    </row>
    <row r="6" spans="1:3" x14ac:dyDescent="0.3">
      <c r="A6" t="s">
        <v>102</v>
      </c>
      <c r="B6" t="s">
        <v>619</v>
      </c>
      <c r="C6" s="1">
        <v>1423223878.9900002</v>
      </c>
    </row>
    <row r="7" spans="1:3" x14ac:dyDescent="0.3">
      <c r="A7" t="s">
        <v>383</v>
      </c>
      <c r="B7" t="s">
        <v>620</v>
      </c>
      <c r="C7" s="1">
        <v>1699678514.7799997</v>
      </c>
    </row>
    <row r="8" spans="1:3" x14ac:dyDescent="0.3">
      <c r="A8" t="s">
        <v>374</v>
      </c>
      <c r="B8" t="s">
        <v>621</v>
      </c>
      <c r="C8" s="1">
        <v>3100000</v>
      </c>
    </row>
    <row r="9" spans="1:3" x14ac:dyDescent="0.3">
      <c r="A9" t="s">
        <v>36</v>
      </c>
      <c r="B9" t="s">
        <v>37</v>
      </c>
      <c r="C9" s="1">
        <v>285230000</v>
      </c>
    </row>
    <row r="10" spans="1:3" x14ac:dyDescent="0.3">
      <c r="A10" t="s">
        <v>352</v>
      </c>
      <c r="B10" t="s">
        <v>622</v>
      </c>
      <c r="C10" s="1">
        <v>155473501.97</v>
      </c>
    </row>
    <row r="11" spans="1:3" x14ac:dyDescent="0.3">
      <c r="A11" t="s">
        <v>134</v>
      </c>
      <c r="B11" t="s">
        <v>135</v>
      </c>
      <c r="C11" s="1">
        <v>3250000</v>
      </c>
    </row>
    <row r="12" spans="1:3" x14ac:dyDescent="0.3">
      <c r="A12" t="s">
        <v>531</v>
      </c>
      <c r="C12" s="1">
        <v>6191079647.4000006</v>
      </c>
    </row>
  </sheetData>
  <pageMargins left="0.70866141732283472" right="0.70866141732283472" top="0.74803149606299213" bottom="0.74803149606299213" header="0.31496062992125984" footer="0.31496062992125984"/>
  <pageSetup orientation="portrait" r:id="rId2"/>
  <headerFooter>
    <oddHeader>&amp;CMUNICIPIO DE TLAJOMULCO DE ZÚÑIGA
2DA MODIFICACIÓN PRESUPUESTAL 2026
CLASIFICACIÓN PROGRAMATICA DEL GASTO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B754A-1D4E-43CE-8552-CD98A6C8CF94}">
  <dimension ref="A3:B783"/>
  <sheetViews>
    <sheetView view="pageLayout" topLeftCell="A648" zoomScaleNormal="100" workbookViewId="0">
      <selection activeCell="B1" sqref="B1:I45"/>
    </sheetView>
  </sheetViews>
  <sheetFormatPr baseColWidth="10" defaultRowHeight="14.4" x14ac:dyDescent="0.3"/>
  <cols>
    <col min="1" max="1" width="70" customWidth="1"/>
    <col min="2" max="2" width="16.77734375" bestFit="1" customWidth="1"/>
    <col min="3" max="3" width="14.21875" customWidth="1"/>
    <col min="4" max="4" width="11" customWidth="1"/>
    <col min="5" max="5" width="114" bestFit="1" customWidth="1"/>
    <col min="6" max="6" width="16.77734375" bestFit="1" customWidth="1"/>
  </cols>
  <sheetData>
    <row r="3" spans="1:2" x14ac:dyDescent="0.3">
      <c r="A3" s="12" t="s">
        <v>542</v>
      </c>
      <c r="B3" t="s">
        <v>536</v>
      </c>
    </row>
    <row r="4" spans="1:2" x14ac:dyDescent="0.3">
      <c r="A4" s="34" t="s">
        <v>453</v>
      </c>
      <c r="B4" s="46"/>
    </row>
    <row r="5" spans="1:2" x14ac:dyDescent="0.3">
      <c r="A5" s="47" t="s">
        <v>180</v>
      </c>
      <c r="B5" s="46"/>
    </row>
    <row r="6" spans="1:2" x14ac:dyDescent="0.3">
      <c r="A6" s="48" t="s">
        <v>454</v>
      </c>
      <c r="B6" s="46"/>
    </row>
    <row r="7" spans="1:2" x14ac:dyDescent="0.3">
      <c r="A7" s="49">
        <v>4211</v>
      </c>
      <c r="B7" s="46"/>
    </row>
    <row r="8" spans="1:2" x14ac:dyDescent="0.3">
      <c r="A8" s="50" t="s">
        <v>212</v>
      </c>
      <c r="B8" s="46">
        <v>14767344.140000001</v>
      </c>
    </row>
    <row r="9" spans="1:2" x14ac:dyDescent="0.3">
      <c r="A9" s="34" t="s">
        <v>442</v>
      </c>
      <c r="B9" s="46"/>
    </row>
    <row r="10" spans="1:2" x14ac:dyDescent="0.3">
      <c r="A10" s="47" t="s">
        <v>180</v>
      </c>
      <c r="B10" s="46"/>
    </row>
    <row r="11" spans="1:2" x14ac:dyDescent="0.3">
      <c r="A11" s="48" t="s">
        <v>443</v>
      </c>
      <c r="B11" s="46"/>
    </row>
    <row r="12" spans="1:2" x14ac:dyDescent="0.3">
      <c r="A12" s="49">
        <v>4211</v>
      </c>
      <c r="B12" s="46"/>
    </row>
    <row r="13" spans="1:2" x14ac:dyDescent="0.3">
      <c r="A13" s="50" t="s">
        <v>212</v>
      </c>
      <c r="B13" s="46">
        <v>20803650</v>
      </c>
    </row>
    <row r="14" spans="1:2" x14ac:dyDescent="0.3">
      <c r="A14" s="34" t="s">
        <v>332</v>
      </c>
      <c r="B14" s="46"/>
    </row>
    <row r="15" spans="1:2" x14ac:dyDescent="0.3">
      <c r="A15" s="47" t="s">
        <v>180</v>
      </c>
      <c r="B15" s="46"/>
    </row>
    <row r="16" spans="1:2" x14ac:dyDescent="0.3">
      <c r="A16" s="48" t="s">
        <v>359</v>
      </c>
      <c r="B16" s="46"/>
    </row>
    <row r="17" spans="1:2" x14ac:dyDescent="0.3">
      <c r="A17" s="49">
        <v>2491</v>
      </c>
      <c r="B17" s="46"/>
    </row>
    <row r="18" spans="1:2" x14ac:dyDescent="0.3">
      <c r="A18" s="50" t="s">
        <v>274</v>
      </c>
      <c r="B18" s="46">
        <v>1175000</v>
      </c>
    </row>
    <row r="19" spans="1:2" x14ac:dyDescent="0.3">
      <c r="A19" s="49">
        <v>4411</v>
      </c>
      <c r="B19" s="46"/>
    </row>
    <row r="20" spans="1:2" x14ac:dyDescent="0.3">
      <c r="A20" s="50" t="s">
        <v>226</v>
      </c>
      <c r="B20" s="46">
        <v>20000000</v>
      </c>
    </row>
    <row r="21" spans="1:2" x14ac:dyDescent="0.3">
      <c r="A21" s="48" t="s">
        <v>353</v>
      </c>
      <c r="B21" s="46"/>
    </row>
    <row r="22" spans="1:2" x14ac:dyDescent="0.3">
      <c r="A22" s="49">
        <v>3761</v>
      </c>
      <c r="B22" s="46"/>
    </row>
    <row r="23" spans="1:2" x14ac:dyDescent="0.3">
      <c r="A23" s="50" t="s">
        <v>356</v>
      </c>
      <c r="B23" s="46">
        <v>0</v>
      </c>
    </row>
    <row r="24" spans="1:2" x14ac:dyDescent="0.3">
      <c r="A24" s="49">
        <v>3821</v>
      </c>
      <c r="B24" s="46"/>
    </row>
    <row r="25" spans="1:2" x14ac:dyDescent="0.3">
      <c r="A25" s="50" t="s">
        <v>144</v>
      </c>
      <c r="B25" s="46">
        <v>850000</v>
      </c>
    </row>
    <row r="26" spans="1:2" x14ac:dyDescent="0.3">
      <c r="A26" s="48" t="s">
        <v>362</v>
      </c>
      <c r="B26" s="46"/>
    </row>
    <row r="27" spans="1:2" x14ac:dyDescent="0.3">
      <c r="A27" s="49">
        <v>4421</v>
      </c>
      <c r="B27" s="46"/>
    </row>
    <row r="28" spans="1:2" x14ac:dyDescent="0.3">
      <c r="A28" s="50" t="s">
        <v>363</v>
      </c>
      <c r="B28" s="46">
        <v>200000</v>
      </c>
    </row>
    <row r="29" spans="1:2" x14ac:dyDescent="0.3">
      <c r="A29" s="48" t="s">
        <v>435</v>
      </c>
      <c r="B29" s="46"/>
    </row>
    <row r="30" spans="1:2" x14ac:dyDescent="0.3">
      <c r="A30" s="49">
        <v>3341</v>
      </c>
      <c r="B30" s="46"/>
    </row>
    <row r="31" spans="1:2" x14ac:dyDescent="0.3">
      <c r="A31" s="50" t="s">
        <v>68</v>
      </c>
      <c r="B31" s="46">
        <v>230000</v>
      </c>
    </row>
    <row r="32" spans="1:2" x14ac:dyDescent="0.3">
      <c r="A32" s="49">
        <v>3821</v>
      </c>
      <c r="B32" s="46"/>
    </row>
    <row r="33" spans="1:2" x14ac:dyDescent="0.3">
      <c r="A33" s="50" t="s">
        <v>144</v>
      </c>
      <c r="B33" s="46">
        <v>150000</v>
      </c>
    </row>
    <row r="34" spans="1:2" x14ac:dyDescent="0.3">
      <c r="A34" s="49">
        <v>3841</v>
      </c>
      <c r="B34" s="46"/>
    </row>
    <row r="35" spans="1:2" x14ac:dyDescent="0.3">
      <c r="A35" s="50" t="s">
        <v>438</v>
      </c>
      <c r="B35" s="46">
        <v>100000</v>
      </c>
    </row>
    <row r="36" spans="1:2" x14ac:dyDescent="0.3">
      <c r="A36" s="48" t="s">
        <v>365</v>
      </c>
      <c r="B36" s="46"/>
    </row>
    <row r="37" spans="1:2" x14ac:dyDescent="0.3">
      <c r="A37" s="49">
        <v>4411</v>
      </c>
      <c r="B37" s="46"/>
    </row>
    <row r="38" spans="1:2" x14ac:dyDescent="0.3">
      <c r="A38" s="50" t="s">
        <v>226</v>
      </c>
      <c r="B38" s="46">
        <v>2000000</v>
      </c>
    </row>
    <row r="39" spans="1:2" x14ac:dyDescent="0.3">
      <c r="A39" s="48" t="s">
        <v>341</v>
      </c>
      <c r="B39" s="46"/>
    </row>
    <row r="40" spans="1:2" x14ac:dyDescent="0.3">
      <c r="A40" s="49">
        <v>2491</v>
      </c>
      <c r="B40" s="46"/>
    </row>
    <row r="41" spans="1:2" x14ac:dyDescent="0.3">
      <c r="A41" s="50" t="s">
        <v>274</v>
      </c>
      <c r="B41" s="46">
        <v>150000</v>
      </c>
    </row>
    <row r="42" spans="1:2" x14ac:dyDescent="0.3">
      <c r="A42" s="49">
        <v>2521</v>
      </c>
      <c r="B42" s="46"/>
    </row>
    <row r="43" spans="1:2" x14ac:dyDescent="0.3">
      <c r="A43" s="50" t="s">
        <v>185</v>
      </c>
      <c r="B43" s="46">
        <v>50000</v>
      </c>
    </row>
    <row r="44" spans="1:2" x14ac:dyDescent="0.3">
      <c r="A44" s="49">
        <v>3821</v>
      </c>
      <c r="B44" s="46"/>
    </row>
    <row r="45" spans="1:2" x14ac:dyDescent="0.3">
      <c r="A45" s="50" t="s">
        <v>144</v>
      </c>
      <c r="B45" s="46">
        <v>1050000</v>
      </c>
    </row>
    <row r="46" spans="1:2" x14ac:dyDescent="0.3">
      <c r="A46" s="49">
        <v>4431</v>
      </c>
      <c r="B46" s="46"/>
    </row>
    <row r="47" spans="1:2" x14ac:dyDescent="0.3">
      <c r="A47" s="50" t="s">
        <v>345</v>
      </c>
      <c r="B47" s="46">
        <v>3900000</v>
      </c>
    </row>
    <row r="48" spans="1:2" x14ac:dyDescent="0.3">
      <c r="A48" s="49">
        <v>5671</v>
      </c>
      <c r="B48" s="46"/>
    </row>
    <row r="49" spans="1:2" x14ac:dyDescent="0.3">
      <c r="A49" s="50" t="s">
        <v>320</v>
      </c>
      <c r="B49" s="46">
        <v>50000</v>
      </c>
    </row>
    <row r="50" spans="1:2" x14ac:dyDescent="0.3">
      <c r="A50" s="48" t="s">
        <v>366</v>
      </c>
      <c r="B50" s="46"/>
    </row>
    <row r="51" spans="1:2" x14ac:dyDescent="0.3">
      <c r="A51" s="49">
        <v>4411</v>
      </c>
      <c r="B51" s="46"/>
    </row>
    <row r="52" spans="1:2" x14ac:dyDescent="0.3">
      <c r="A52" s="50" t="s">
        <v>226</v>
      </c>
      <c r="B52" s="46">
        <v>100738501.97</v>
      </c>
    </row>
    <row r="53" spans="1:2" x14ac:dyDescent="0.3">
      <c r="A53" s="48" t="s">
        <v>368</v>
      </c>
      <c r="B53" s="46"/>
    </row>
    <row r="54" spans="1:2" x14ac:dyDescent="0.3">
      <c r="A54" s="49">
        <v>4411</v>
      </c>
      <c r="B54" s="46"/>
    </row>
    <row r="55" spans="1:2" x14ac:dyDescent="0.3">
      <c r="A55" s="50" t="s">
        <v>226</v>
      </c>
      <c r="B55" s="46">
        <v>18000000</v>
      </c>
    </row>
    <row r="56" spans="1:2" x14ac:dyDescent="0.3">
      <c r="A56" s="48" t="s">
        <v>358</v>
      </c>
      <c r="B56" s="46"/>
    </row>
    <row r="57" spans="1:2" x14ac:dyDescent="0.3">
      <c r="A57" s="49">
        <v>4411</v>
      </c>
      <c r="B57" s="46"/>
    </row>
    <row r="58" spans="1:2" x14ac:dyDescent="0.3">
      <c r="A58" s="50" t="s">
        <v>226</v>
      </c>
      <c r="B58" s="46">
        <v>2000000</v>
      </c>
    </row>
    <row r="59" spans="1:2" x14ac:dyDescent="0.3">
      <c r="A59" s="47" t="s">
        <v>62</v>
      </c>
      <c r="B59" s="46"/>
    </row>
    <row r="60" spans="1:2" x14ac:dyDescent="0.3">
      <c r="A60" s="48" t="s">
        <v>336</v>
      </c>
      <c r="B60" s="46"/>
    </row>
    <row r="61" spans="1:2" x14ac:dyDescent="0.3">
      <c r="A61" s="49">
        <v>3821</v>
      </c>
      <c r="B61" s="46"/>
    </row>
    <row r="62" spans="1:2" x14ac:dyDescent="0.3">
      <c r="A62" s="50" t="s">
        <v>144</v>
      </c>
      <c r="B62" s="46">
        <v>4500000</v>
      </c>
    </row>
    <row r="63" spans="1:2" x14ac:dyDescent="0.3">
      <c r="A63" s="48" t="s">
        <v>333</v>
      </c>
      <c r="B63" s="46"/>
    </row>
    <row r="64" spans="1:2" x14ac:dyDescent="0.3">
      <c r="A64" s="49">
        <v>3511</v>
      </c>
      <c r="B64" s="46"/>
    </row>
    <row r="65" spans="1:2" x14ac:dyDescent="0.3">
      <c r="A65" s="50" t="s">
        <v>257</v>
      </c>
      <c r="B65" s="46">
        <v>29232000</v>
      </c>
    </row>
    <row r="66" spans="1:2" x14ac:dyDescent="0.3">
      <c r="A66" s="48" t="s">
        <v>337</v>
      </c>
      <c r="B66" s="46"/>
    </row>
    <row r="67" spans="1:2" x14ac:dyDescent="0.3">
      <c r="A67" s="49">
        <v>2171</v>
      </c>
      <c r="B67" s="46"/>
    </row>
    <row r="68" spans="1:2" x14ac:dyDescent="0.3">
      <c r="A68" s="50" t="s">
        <v>340</v>
      </c>
      <c r="B68" s="46">
        <v>200000</v>
      </c>
    </row>
    <row r="69" spans="1:2" x14ac:dyDescent="0.3">
      <c r="A69" s="49">
        <v>3821</v>
      </c>
      <c r="B69" s="46"/>
    </row>
    <row r="70" spans="1:2" x14ac:dyDescent="0.3">
      <c r="A70" s="50" t="s">
        <v>144</v>
      </c>
      <c r="B70" s="46">
        <v>1500000</v>
      </c>
    </row>
    <row r="71" spans="1:2" x14ac:dyDescent="0.3">
      <c r="A71" s="49">
        <v>5671</v>
      </c>
      <c r="B71" s="46"/>
    </row>
    <row r="72" spans="1:2" x14ac:dyDescent="0.3">
      <c r="A72" s="50" t="s">
        <v>320</v>
      </c>
      <c r="B72" s="46">
        <v>150000</v>
      </c>
    </row>
    <row r="73" spans="1:2" x14ac:dyDescent="0.3">
      <c r="A73" s="34" t="s">
        <v>51</v>
      </c>
      <c r="B73" s="46"/>
    </row>
    <row r="74" spans="1:2" x14ac:dyDescent="0.3">
      <c r="A74" s="47" t="s">
        <v>75</v>
      </c>
      <c r="B74" s="46"/>
    </row>
    <row r="75" spans="1:2" x14ac:dyDescent="0.3">
      <c r="A75" s="48" t="s">
        <v>136</v>
      </c>
      <c r="B75" s="46"/>
    </row>
    <row r="76" spans="1:2" x14ac:dyDescent="0.3">
      <c r="A76" s="49">
        <v>2221</v>
      </c>
      <c r="B76" s="46"/>
    </row>
    <row r="77" spans="1:2" x14ac:dyDescent="0.3">
      <c r="A77" s="50" t="s">
        <v>139</v>
      </c>
      <c r="B77" s="46">
        <v>800000</v>
      </c>
    </row>
    <row r="78" spans="1:2" x14ac:dyDescent="0.3">
      <c r="A78" s="49">
        <v>2531</v>
      </c>
      <c r="B78" s="46"/>
    </row>
    <row r="79" spans="1:2" x14ac:dyDescent="0.3">
      <c r="A79" s="50" t="s">
        <v>140</v>
      </c>
      <c r="B79" s="46">
        <v>1000000</v>
      </c>
    </row>
    <row r="80" spans="1:2" x14ac:dyDescent="0.3">
      <c r="A80" s="49">
        <v>2541</v>
      </c>
      <c r="B80" s="46"/>
    </row>
    <row r="81" spans="1:2" x14ac:dyDescent="0.3">
      <c r="A81" s="50" t="s">
        <v>141</v>
      </c>
      <c r="B81" s="46">
        <v>500000</v>
      </c>
    </row>
    <row r="82" spans="1:2" x14ac:dyDescent="0.3">
      <c r="A82" s="49">
        <v>2721</v>
      </c>
      <c r="B82" s="46"/>
    </row>
    <row r="83" spans="1:2" x14ac:dyDescent="0.3">
      <c r="A83" s="50" t="s">
        <v>142</v>
      </c>
      <c r="B83" s="46">
        <v>50000</v>
      </c>
    </row>
    <row r="84" spans="1:2" x14ac:dyDescent="0.3">
      <c r="A84" s="49">
        <v>2911</v>
      </c>
      <c r="B84" s="46"/>
    </row>
    <row r="85" spans="1:2" x14ac:dyDescent="0.3">
      <c r="A85" s="50" t="s">
        <v>143</v>
      </c>
      <c r="B85" s="46">
        <v>50000</v>
      </c>
    </row>
    <row r="86" spans="1:2" x14ac:dyDescent="0.3">
      <c r="A86" s="49">
        <v>3821</v>
      </c>
      <c r="B86" s="46"/>
    </row>
    <row r="87" spans="1:2" x14ac:dyDescent="0.3">
      <c r="A87" s="50" t="s">
        <v>144</v>
      </c>
      <c r="B87" s="46">
        <v>200000</v>
      </c>
    </row>
    <row r="88" spans="1:2" x14ac:dyDescent="0.3">
      <c r="A88" s="49">
        <v>5311</v>
      </c>
      <c r="B88" s="46"/>
    </row>
    <row r="89" spans="1:2" x14ac:dyDescent="0.3">
      <c r="A89" s="50" t="s">
        <v>145</v>
      </c>
      <c r="B89" s="46">
        <v>500000</v>
      </c>
    </row>
    <row r="90" spans="1:2" x14ac:dyDescent="0.3">
      <c r="A90" s="49">
        <v>5691</v>
      </c>
      <c r="B90" s="46"/>
    </row>
    <row r="91" spans="1:2" x14ac:dyDescent="0.3">
      <c r="A91" s="50" t="s">
        <v>146</v>
      </c>
      <c r="B91" s="46">
        <v>150000</v>
      </c>
    </row>
    <row r="92" spans="1:2" x14ac:dyDescent="0.3">
      <c r="A92" s="48" t="s">
        <v>128</v>
      </c>
      <c r="B92" s="46"/>
    </row>
    <row r="93" spans="1:2" x14ac:dyDescent="0.3">
      <c r="A93" s="49">
        <v>2711</v>
      </c>
      <c r="B93" s="46"/>
    </row>
    <row r="94" spans="1:2" x14ac:dyDescent="0.3">
      <c r="A94" s="50" t="s">
        <v>131</v>
      </c>
      <c r="B94" s="46">
        <v>0</v>
      </c>
    </row>
    <row r="95" spans="1:2" x14ac:dyDescent="0.3">
      <c r="A95" s="47" t="s">
        <v>180</v>
      </c>
      <c r="B95" s="46"/>
    </row>
    <row r="96" spans="1:2" x14ac:dyDescent="0.3">
      <c r="A96" s="48" t="s">
        <v>322</v>
      </c>
      <c r="B96" s="46"/>
    </row>
    <row r="97" spans="1:2" x14ac:dyDescent="0.3">
      <c r="A97" s="49">
        <v>2161</v>
      </c>
      <c r="B97" s="46"/>
    </row>
    <row r="98" spans="1:2" x14ac:dyDescent="0.3">
      <c r="A98" s="50" t="s">
        <v>184</v>
      </c>
      <c r="B98" s="46">
        <v>1000000</v>
      </c>
    </row>
    <row r="99" spans="1:2" x14ac:dyDescent="0.3">
      <c r="A99" s="49">
        <v>2411</v>
      </c>
      <c r="B99" s="46"/>
    </row>
    <row r="100" spans="1:2" x14ac:dyDescent="0.3">
      <c r="A100" s="50" t="s">
        <v>271</v>
      </c>
      <c r="B100" s="46">
        <v>1000000</v>
      </c>
    </row>
    <row r="101" spans="1:2" x14ac:dyDescent="0.3">
      <c r="A101" s="49">
        <v>2421</v>
      </c>
      <c r="B101" s="46"/>
    </row>
    <row r="102" spans="1:2" x14ac:dyDescent="0.3">
      <c r="A102" s="50" t="s">
        <v>272</v>
      </c>
      <c r="B102" s="46">
        <v>5000000</v>
      </c>
    </row>
    <row r="103" spans="1:2" x14ac:dyDescent="0.3">
      <c r="A103" s="49">
        <v>2471</v>
      </c>
      <c r="B103" s="46"/>
    </row>
    <row r="104" spans="1:2" x14ac:dyDescent="0.3">
      <c r="A104" s="50" t="s">
        <v>252</v>
      </c>
      <c r="B104" s="46">
        <v>800000</v>
      </c>
    </row>
    <row r="105" spans="1:2" x14ac:dyDescent="0.3">
      <c r="A105" s="49">
        <v>2491</v>
      </c>
      <c r="B105" s="46"/>
    </row>
    <row r="106" spans="1:2" x14ac:dyDescent="0.3">
      <c r="A106" s="50" t="s">
        <v>274</v>
      </c>
      <c r="B106" s="46">
        <v>6500000</v>
      </c>
    </row>
    <row r="107" spans="1:2" x14ac:dyDescent="0.3">
      <c r="A107" s="49">
        <v>2721</v>
      </c>
      <c r="B107" s="46"/>
    </row>
    <row r="108" spans="1:2" x14ac:dyDescent="0.3">
      <c r="A108" s="50" t="s">
        <v>142</v>
      </c>
      <c r="B108" s="46">
        <v>750000</v>
      </c>
    </row>
    <row r="109" spans="1:2" x14ac:dyDescent="0.3">
      <c r="A109" s="49">
        <v>2911</v>
      </c>
      <c r="B109" s="46"/>
    </row>
    <row r="110" spans="1:2" x14ac:dyDescent="0.3">
      <c r="A110" s="50" t="s">
        <v>143</v>
      </c>
      <c r="B110" s="46">
        <v>500000</v>
      </c>
    </row>
    <row r="111" spans="1:2" x14ac:dyDescent="0.3">
      <c r="A111" s="49">
        <v>2981</v>
      </c>
      <c r="B111" s="46"/>
    </row>
    <row r="112" spans="1:2" x14ac:dyDescent="0.3">
      <c r="A112" s="50" t="s">
        <v>275</v>
      </c>
      <c r="B112" s="46">
        <v>500000</v>
      </c>
    </row>
    <row r="113" spans="1:2" x14ac:dyDescent="0.3">
      <c r="A113" s="49">
        <v>3511</v>
      </c>
      <c r="B113" s="46"/>
    </row>
    <row r="114" spans="1:2" x14ac:dyDescent="0.3">
      <c r="A114" s="50" t="s">
        <v>257</v>
      </c>
      <c r="B114" s="46">
        <v>13797564.800000001</v>
      </c>
    </row>
    <row r="115" spans="1:2" x14ac:dyDescent="0.3">
      <c r="A115" s="49">
        <v>3571</v>
      </c>
      <c r="B115" s="46"/>
    </row>
    <row r="116" spans="1:2" x14ac:dyDescent="0.3">
      <c r="A116" s="50" t="s">
        <v>117</v>
      </c>
      <c r="B116" s="46">
        <v>0</v>
      </c>
    </row>
    <row r="117" spans="1:2" x14ac:dyDescent="0.3">
      <c r="A117" s="49">
        <v>3591</v>
      </c>
      <c r="B117" s="46"/>
    </row>
    <row r="118" spans="1:2" x14ac:dyDescent="0.3">
      <c r="A118" s="50" t="s">
        <v>326</v>
      </c>
      <c r="B118" s="46">
        <v>21202435.199999999</v>
      </c>
    </row>
    <row r="119" spans="1:2" x14ac:dyDescent="0.3">
      <c r="A119" s="49">
        <v>5671</v>
      </c>
      <c r="B119" s="46"/>
    </row>
    <row r="120" spans="1:2" x14ac:dyDescent="0.3">
      <c r="A120" s="50" t="s">
        <v>320</v>
      </c>
      <c r="B120" s="46">
        <v>1500000</v>
      </c>
    </row>
    <row r="121" spans="1:2" x14ac:dyDescent="0.3">
      <c r="A121" s="48" t="s">
        <v>327</v>
      </c>
      <c r="B121" s="46"/>
    </row>
    <row r="122" spans="1:2" x14ac:dyDescent="0.3">
      <c r="A122" s="49">
        <v>2161</v>
      </c>
      <c r="B122" s="46"/>
    </row>
    <row r="123" spans="1:2" x14ac:dyDescent="0.3">
      <c r="A123" s="50" t="s">
        <v>184</v>
      </c>
      <c r="B123" s="46">
        <v>50000</v>
      </c>
    </row>
    <row r="124" spans="1:2" x14ac:dyDescent="0.3">
      <c r="A124" s="49">
        <v>2221</v>
      </c>
      <c r="B124" s="46"/>
    </row>
    <row r="125" spans="1:2" x14ac:dyDescent="0.3">
      <c r="A125" s="50" t="s">
        <v>139</v>
      </c>
      <c r="B125" s="46">
        <v>40000</v>
      </c>
    </row>
    <row r="126" spans="1:2" x14ac:dyDescent="0.3">
      <c r="A126" s="49">
        <v>2521</v>
      </c>
      <c r="B126" s="46"/>
    </row>
    <row r="127" spans="1:2" x14ac:dyDescent="0.3">
      <c r="A127" s="50" t="s">
        <v>185</v>
      </c>
      <c r="B127" s="46">
        <v>40000</v>
      </c>
    </row>
    <row r="128" spans="1:2" x14ac:dyDescent="0.3">
      <c r="A128" s="49">
        <v>2721</v>
      </c>
      <c r="B128" s="46"/>
    </row>
    <row r="129" spans="1:2" x14ac:dyDescent="0.3">
      <c r="A129" s="50" t="s">
        <v>142</v>
      </c>
      <c r="B129" s="46">
        <v>90000</v>
      </c>
    </row>
    <row r="130" spans="1:2" x14ac:dyDescent="0.3">
      <c r="A130" s="49">
        <v>2911</v>
      </c>
      <c r="B130" s="46"/>
    </row>
    <row r="131" spans="1:2" x14ac:dyDescent="0.3">
      <c r="A131" s="50" t="s">
        <v>143</v>
      </c>
      <c r="B131" s="46">
        <v>200000</v>
      </c>
    </row>
    <row r="132" spans="1:2" x14ac:dyDescent="0.3">
      <c r="A132" s="49">
        <v>3571</v>
      </c>
      <c r="B132" s="46"/>
    </row>
    <row r="133" spans="1:2" x14ac:dyDescent="0.3">
      <c r="A133" s="50" t="s">
        <v>117</v>
      </c>
      <c r="B133" s="46">
        <v>400000</v>
      </c>
    </row>
    <row r="134" spans="1:2" x14ac:dyDescent="0.3">
      <c r="A134" s="49">
        <v>5621</v>
      </c>
      <c r="B134" s="46"/>
    </row>
    <row r="135" spans="1:2" x14ac:dyDescent="0.3">
      <c r="A135" s="50" t="s">
        <v>330</v>
      </c>
      <c r="B135" s="46">
        <v>180000</v>
      </c>
    </row>
    <row r="136" spans="1:2" x14ac:dyDescent="0.3">
      <c r="A136" s="47" t="s">
        <v>52</v>
      </c>
      <c r="B136" s="46"/>
    </row>
    <row r="137" spans="1:2" x14ac:dyDescent="0.3">
      <c r="A137" s="48" t="s">
        <v>53</v>
      </c>
      <c r="B137" s="46"/>
    </row>
    <row r="138" spans="1:2" x14ac:dyDescent="0.3">
      <c r="A138" s="49">
        <v>2161</v>
      </c>
      <c r="B138" s="46"/>
    </row>
    <row r="139" spans="1:2" x14ac:dyDescent="0.3">
      <c r="A139" s="50" t="s">
        <v>184</v>
      </c>
      <c r="B139" s="46">
        <v>170000</v>
      </c>
    </row>
    <row r="140" spans="1:2" x14ac:dyDescent="0.3">
      <c r="A140" s="49">
        <v>2721</v>
      </c>
      <c r="B140" s="46"/>
    </row>
    <row r="141" spans="1:2" x14ac:dyDescent="0.3">
      <c r="A141" s="50" t="s">
        <v>142</v>
      </c>
      <c r="B141" s="46">
        <v>100000</v>
      </c>
    </row>
    <row r="142" spans="1:2" x14ac:dyDescent="0.3">
      <c r="A142" s="49">
        <v>2911</v>
      </c>
      <c r="B142" s="46"/>
    </row>
    <row r="143" spans="1:2" x14ac:dyDescent="0.3">
      <c r="A143" s="50" t="s">
        <v>143</v>
      </c>
      <c r="B143" s="46">
        <v>100000</v>
      </c>
    </row>
    <row r="144" spans="1:2" x14ac:dyDescent="0.3">
      <c r="A144" s="49">
        <v>3581</v>
      </c>
      <c r="B144" s="46"/>
    </row>
    <row r="145" spans="1:2" x14ac:dyDescent="0.3">
      <c r="A145" s="50" t="s">
        <v>56</v>
      </c>
      <c r="B145" s="46">
        <v>256425740</v>
      </c>
    </row>
    <row r="146" spans="1:2" x14ac:dyDescent="0.3">
      <c r="A146" s="48" t="s">
        <v>121</v>
      </c>
      <c r="B146" s="46"/>
    </row>
    <row r="147" spans="1:2" x14ac:dyDescent="0.3">
      <c r="A147" s="49">
        <v>2461</v>
      </c>
      <c r="B147" s="46"/>
    </row>
    <row r="148" spans="1:2" x14ac:dyDescent="0.3">
      <c r="A148" s="50" t="s">
        <v>160</v>
      </c>
      <c r="B148" s="46">
        <v>31180000</v>
      </c>
    </row>
    <row r="149" spans="1:2" x14ac:dyDescent="0.3">
      <c r="A149" s="49">
        <v>2721</v>
      </c>
      <c r="B149" s="46"/>
    </row>
    <row r="150" spans="1:2" x14ac:dyDescent="0.3">
      <c r="A150" s="50" t="s">
        <v>142</v>
      </c>
      <c r="B150" s="46">
        <v>200000</v>
      </c>
    </row>
    <row r="151" spans="1:2" x14ac:dyDescent="0.3">
      <c r="A151" s="49">
        <v>2911</v>
      </c>
      <c r="B151" s="46"/>
    </row>
    <row r="152" spans="1:2" x14ac:dyDescent="0.3">
      <c r="A152" s="50" t="s">
        <v>143</v>
      </c>
      <c r="B152" s="46">
        <v>200000</v>
      </c>
    </row>
    <row r="153" spans="1:2" x14ac:dyDescent="0.3">
      <c r="A153" s="49">
        <v>3111</v>
      </c>
      <c r="B153" s="46"/>
    </row>
    <row r="154" spans="1:2" x14ac:dyDescent="0.3">
      <c r="A154" s="50" t="s">
        <v>116</v>
      </c>
      <c r="B154" s="46">
        <v>63000000</v>
      </c>
    </row>
    <row r="155" spans="1:2" x14ac:dyDescent="0.3">
      <c r="A155" s="49">
        <v>3571</v>
      </c>
      <c r="B155" s="46"/>
    </row>
    <row r="156" spans="1:2" x14ac:dyDescent="0.3">
      <c r="A156" s="50" t="s">
        <v>117</v>
      </c>
      <c r="B156" s="46">
        <v>2100000</v>
      </c>
    </row>
    <row r="157" spans="1:2" x14ac:dyDescent="0.3">
      <c r="A157" s="34" t="s">
        <v>104</v>
      </c>
      <c r="B157" s="46"/>
    </row>
    <row r="158" spans="1:2" x14ac:dyDescent="0.3">
      <c r="A158" s="47" t="s">
        <v>75</v>
      </c>
      <c r="B158" s="46"/>
    </row>
    <row r="159" spans="1:2" x14ac:dyDescent="0.3">
      <c r="A159" s="48" t="s">
        <v>113</v>
      </c>
      <c r="B159" s="46"/>
    </row>
    <row r="160" spans="1:2" x14ac:dyDescent="0.3">
      <c r="A160" s="49">
        <v>2411</v>
      </c>
      <c r="B160" s="46"/>
    </row>
    <row r="161" spans="1:2" x14ac:dyDescent="0.3">
      <c r="A161" s="50" t="s">
        <v>271</v>
      </c>
      <c r="B161" s="46">
        <v>50000</v>
      </c>
    </row>
    <row r="162" spans="1:2" x14ac:dyDescent="0.3">
      <c r="A162" s="49">
        <v>2421</v>
      </c>
      <c r="B162" s="46"/>
    </row>
    <row r="163" spans="1:2" x14ac:dyDescent="0.3">
      <c r="A163" s="50" t="s">
        <v>272</v>
      </c>
      <c r="B163" s="46">
        <v>900000</v>
      </c>
    </row>
    <row r="164" spans="1:2" x14ac:dyDescent="0.3">
      <c r="A164" s="49">
        <v>2461</v>
      </c>
      <c r="B164" s="46"/>
    </row>
    <row r="165" spans="1:2" x14ac:dyDescent="0.3">
      <c r="A165" s="50" t="s">
        <v>160</v>
      </c>
      <c r="B165" s="46">
        <v>1000000</v>
      </c>
    </row>
    <row r="166" spans="1:2" x14ac:dyDescent="0.3">
      <c r="A166" s="49">
        <v>2471</v>
      </c>
      <c r="B166" s="46"/>
    </row>
    <row r="167" spans="1:2" x14ac:dyDescent="0.3">
      <c r="A167" s="50" t="s">
        <v>252</v>
      </c>
      <c r="B167" s="46">
        <v>2500000</v>
      </c>
    </row>
    <row r="168" spans="1:2" x14ac:dyDescent="0.3">
      <c r="A168" s="49">
        <v>2511</v>
      </c>
      <c r="B168" s="46"/>
    </row>
    <row r="169" spans="1:2" x14ac:dyDescent="0.3">
      <c r="A169" s="50" t="s">
        <v>412</v>
      </c>
      <c r="B169" s="46">
        <v>2000000</v>
      </c>
    </row>
    <row r="170" spans="1:2" x14ac:dyDescent="0.3">
      <c r="A170" s="49">
        <v>2561</v>
      </c>
      <c r="B170" s="46"/>
    </row>
    <row r="171" spans="1:2" x14ac:dyDescent="0.3">
      <c r="A171" s="50" t="s">
        <v>413</v>
      </c>
      <c r="B171" s="46">
        <v>2500000</v>
      </c>
    </row>
    <row r="172" spans="1:2" x14ac:dyDescent="0.3">
      <c r="A172" s="49">
        <v>2721</v>
      </c>
      <c r="B172" s="46"/>
    </row>
    <row r="173" spans="1:2" x14ac:dyDescent="0.3">
      <c r="A173" s="50" t="s">
        <v>142</v>
      </c>
      <c r="B173" s="46">
        <v>400000</v>
      </c>
    </row>
    <row r="174" spans="1:2" x14ac:dyDescent="0.3">
      <c r="A174" s="49">
        <v>2911</v>
      </c>
      <c r="B174" s="46"/>
    </row>
    <row r="175" spans="1:2" x14ac:dyDescent="0.3">
      <c r="A175" s="50" t="s">
        <v>143</v>
      </c>
      <c r="B175" s="46">
        <v>500000</v>
      </c>
    </row>
    <row r="176" spans="1:2" x14ac:dyDescent="0.3">
      <c r="A176" s="49">
        <v>2981</v>
      </c>
      <c r="B176" s="46"/>
    </row>
    <row r="177" spans="1:2" x14ac:dyDescent="0.3">
      <c r="A177" s="50" t="s">
        <v>275</v>
      </c>
      <c r="B177" s="46">
        <v>500000</v>
      </c>
    </row>
    <row r="178" spans="1:2" x14ac:dyDescent="0.3">
      <c r="A178" s="49">
        <v>3111</v>
      </c>
      <c r="B178" s="46"/>
    </row>
    <row r="179" spans="1:2" x14ac:dyDescent="0.3">
      <c r="A179" s="50" t="s">
        <v>116</v>
      </c>
      <c r="B179" s="46">
        <v>244924759.06</v>
      </c>
    </row>
    <row r="180" spans="1:2" x14ac:dyDescent="0.3">
      <c r="A180" s="49">
        <v>3261</v>
      </c>
      <c r="B180" s="46"/>
    </row>
    <row r="181" spans="1:2" x14ac:dyDescent="0.3">
      <c r="A181" s="50" t="s">
        <v>216</v>
      </c>
      <c r="B181" s="46">
        <v>70000000</v>
      </c>
    </row>
    <row r="182" spans="1:2" x14ac:dyDescent="0.3">
      <c r="A182" s="49">
        <v>3311</v>
      </c>
      <c r="B182" s="46"/>
    </row>
    <row r="183" spans="1:2" x14ac:dyDescent="0.3">
      <c r="A183" s="50" t="s">
        <v>156</v>
      </c>
      <c r="B183" s="46">
        <v>2000000</v>
      </c>
    </row>
    <row r="184" spans="1:2" x14ac:dyDescent="0.3">
      <c r="A184" s="49">
        <v>3321</v>
      </c>
      <c r="B184" s="46"/>
    </row>
    <row r="185" spans="1:2" x14ac:dyDescent="0.3">
      <c r="A185" s="50" t="s">
        <v>414</v>
      </c>
      <c r="B185" s="46">
        <v>8500000</v>
      </c>
    </row>
    <row r="186" spans="1:2" x14ac:dyDescent="0.3">
      <c r="A186" s="49">
        <v>3571</v>
      </c>
      <c r="B186" s="46"/>
    </row>
    <row r="187" spans="1:2" x14ac:dyDescent="0.3">
      <c r="A187" s="50" t="s">
        <v>117</v>
      </c>
      <c r="B187" s="46">
        <v>280000000</v>
      </c>
    </row>
    <row r="188" spans="1:2" x14ac:dyDescent="0.3">
      <c r="A188" s="49">
        <v>3922</v>
      </c>
      <c r="B188" s="46"/>
    </row>
    <row r="189" spans="1:2" x14ac:dyDescent="0.3">
      <c r="A189" s="50" t="s">
        <v>282</v>
      </c>
      <c r="B189" s="46">
        <v>11200000</v>
      </c>
    </row>
    <row r="190" spans="1:2" x14ac:dyDescent="0.3">
      <c r="A190" s="49">
        <v>5661</v>
      </c>
      <c r="B190" s="46"/>
    </row>
    <row r="191" spans="1:2" x14ac:dyDescent="0.3">
      <c r="A191" s="50" t="s">
        <v>188</v>
      </c>
      <c r="B191" s="46">
        <v>5000000</v>
      </c>
    </row>
    <row r="192" spans="1:2" x14ac:dyDescent="0.3">
      <c r="A192" s="48" t="s">
        <v>350</v>
      </c>
      <c r="B192" s="46"/>
    </row>
    <row r="193" spans="1:2" x14ac:dyDescent="0.3">
      <c r="A193" s="49">
        <v>5781</v>
      </c>
      <c r="B193" s="46"/>
    </row>
    <row r="194" spans="1:2" x14ac:dyDescent="0.3">
      <c r="A194" s="50" t="s">
        <v>351</v>
      </c>
      <c r="B194" s="46">
        <v>200000</v>
      </c>
    </row>
    <row r="195" spans="1:2" x14ac:dyDescent="0.3">
      <c r="A195" s="48" t="s">
        <v>346</v>
      </c>
      <c r="B195" s="46"/>
    </row>
    <row r="196" spans="1:2" x14ac:dyDescent="0.3">
      <c r="A196" s="49">
        <v>4411</v>
      </c>
      <c r="B196" s="46"/>
    </row>
    <row r="197" spans="1:2" x14ac:dyDescent="0.3">
      <c r="A197" s="50" t="s">
        <v>226</v>
      </c>
      <c r="B197" s="46">
        <v>470000</v>
      </c>
    </row>
    <row r="198" spans="1:2" x14ac:dyDescent="0.3">
      <c r="A198" s="47" t="s">
        <v>62</v>
      </c>
      <c r="B198" s="46"/>
    </row>
    <row r="199" spans="1:2" x14ac:dyDescent="0.3">
      <c r="A199" s="48" t="s">
        <v>379</v>
      </c>
      <c r="B199" s="46"/>
    </row>
    <row r="200" spans="1:2" x14ac:dyDescent="0.3">
      <c r="A200" s="49">
        <v>6121</v>
      </c>
      <c r="B200" s="46"/>
    </row>
    <row r="201" spans="1:2" x14ac:dyDescent="0.3">
      <c r="A201" s="50" t="s">
        <v>109</v>
      </c>
      <c r="B201" s="46">
        <v>258572725.08000001</v>
      </c>
    </row>
    <row r="202" spans="1:2" x14ac:dyDescent="0.3">
      <c r="A202" s="49">
        <v>6131</v>
      </c>
      <c r="B202" s="46"/>
    </row>
    <row r="203" spans="1:2" x14ac:dyDescent="0.3">
      <c r="A203" s="50" t="s">
        <v>380</v>
      </c>
      <c r="B203" s="46">
        <v>89470182.75</v>
      </c>
    </row>
    <row r="204" spans="1:2" x14ac:dyDescent="0.3">
      <c r="A204" s="49">
        <v>6151</v>
      </c>
      <c r="B204" s="46"/>
    </row>
    <row r="205" spans="1:2" x14ac:dyDescent="0.3">
      <c r="A205" s="50" t="s">
        <v>110</v>
      </c>
      <c r="B205" s="46">
        <v>270180971.16000003</v>
      </c>
    </row>
    <row r="206" spans="1:2" x14ac:dyDescent="0.3">
      <c r="A206" s="48" t="s">
        <v>382</v>
      </c>
      <c r="B206" s="46"/>
    </row>
    <row r="207" spans="1:2" x14ac:dyDescent="0.3">
      <c r="A207" s="49">
        <v>6121</v>
      </c>
      <c r="B207" s="46"/>
    </row>
    <row r="208" spans="1:2" x14ac:dyDescent="0.3">
      <c r="A208" s="50" t="s">
        <v>109</v>
      </c>
      <c r="B208" s="46">
        <v>24500000</v>
      </c>
    </row>
    <row r="209" spans="1:2" x14ac:dyDescent="0.3">
      <c r="A209" s="49">
        <v>6151</v>
      </c>
      <c r="B209" s="46"/>
    </row>
    <row r="210" spans="1:2" x14ac:dyDescent="0.3">
      <c r="A210" s="50" t="s">
        <v>110</v>
      </c>
      <c r="B210" s="46">
        <v>35000000</v>
      </c>
    </row>
    <row r="211" spans="1:2" x14ac:dyDescent="0.3">
      <c r="A211" s="48" t="s">
        <v>105</v>
      </c>
      <c r="B211" s="46"/>
    </row>
    <row r="212" spans="1:2" x14ac:dyDescent="0.3">
      <c r="A212" s="49">
        <v>6121</v>
      </c>
      <c r="B212" s="46"/>
    </row>
    <row r="213" spans="1:2" x14ac:dyDescent="0.3">
      <c r="A213" s="50" t="s">
        <v>109</v>
      </c>
      <c r="B213" s="46">
        <v>7500000</v>
      </c>
    </row>
    <row r="214" spans="1:2" x14ac:dyDescent="0.3">
      <c r="A214" s="49">
        <v>6131</v>
      </c>
      <c r="B214" s="46"/>
    </row>
    <row r="215" spans="1:2" x14ac:dyDescent="0.3">
      <c r="A215" s="50" t="s">
        <v>380</v>
      </c>
      <c r="B215" s="46">
        <v>117465146.41999999</v>
      </c>
    </row>
    <row r="216" spans="1:2" x14ac:dyDescent="0.3">
      <c r="A216" s="49">
        <v>6151</v>
      </c>
      <c r="B216" s="46"/>
    </row>
    <row r="217" spans="1:2" x14ac:dyDescent="0.3">
      <c r="A217" s="50" t="s">
        <v>110</v>
      </c>
      <c r="B217" s="46">
        <v>620534853.58000004</v>
      </c>
    </row>
    <row r="218" spans="1:2" x14ac:dyDescent="0.3">
      <c r="A218" s="34" t="s">
        <v>39</v>
      </c>
      <c r="B218" s="46"/>
    </row>
    <row r="219" spans="1:2" x14ac:dyDescent="0.3">
      <c r="A219" s="47" t="s">
        <v>40</v>
      </c>
      <c r="B219" s="46"/>
    </row>
    <row r="220" spans="1:2" x14ac:dyDescent="0.3">
      <c r="A220" s="48" t="s">
        <v>41</v>
      </c>
      <c r="B220" s="46"/>
    </row>
    <row r="221" spans="1:2" x14ac:dyDescent="0.3">
      <c r="A221" s="49">
        <v>2141</v>
      </c>
      <c r="B221" s="46"/>
    </row>
    <row r="222" spans="1:2" x14ac:dyDescent="0.3">
      <c r="A222" s="50" t="s">
        <v>159</v>
      </c>
      <c r="B222" s="46">
        <v>30000</v>
      </c>
    </row>
    <row r="223" spans="1:2" x14ac:dyDescent="0.3">
      <c r="A223" s="49">
        <v>2461</v>
      </c>
      <c r="B223" s="46"/>
    </row>
    <row r="224" spans="1:2" x14ac:dyDescent="0.3">
      <c r="A224" s="50" t="s">
        <v>160</v>
      </c>
      <c r="B224" s="46">
        <v>100000</v>
      </c>
    </row>
    <row r="225" spans="1:2" x14ac:dyDescent="0.3">
      <c r="A225" s="49">
        <v>2941</v>
      </c>
      <c r="B225" s="46"/>
    </row>
    <row r="226" spans="1:2" x14ac:dyDescent="0.3">
      <c r="A226" s="50" t="s">
        <v>161</v>
      </c>
      <c r="B226" s="46">
        <v>500000</v>
      </c>
    </row>
    <row r="227" spans="1:2" x14ac:dyDescent="0.3">
      <c r="A227" s="49">
        <v>3141</v>
      </c>
      <c r="B227" s="46"/>
    </row>
    <row r="228" spans="1:2" x14ac:dyDescent="0.3">
      <c r="A228" s="50" t="s">
        <v>162</v>
      </c>
      <c r="B228" s="46">
        <v>120000</v>
      </c>
    </row>
    <row r="229" spans="1:2" x14ac:dyDescent="0.3">
      <c r="A229" s="49">
        <v>3161</v>
      </c>
      <c r="B229" s="46"/>
    </row>
    <row r="230" spans="1:2" x14ac:dyDescent="0.3">
      <c r="A230" s="50" t="s">
        <v>163</v>
      </c>
      <c r="B230" s="46">
        <v>1150000</v>
      </c>
    </row>
    <row r="231" spans="1:2" x14ac:dyDescent="0.3">
      <c r="A231" s="49">
        <v>3171</v>
      </c>
      <c r="B231" s="46"/>
    </row>
    <row r="232" spans="1:2" x14ac:dyDescent="0.3">
      <c r="A232" s="50" t="s">
        <v>45</v>
      </c>
      <c r="B232" s="46">
        <v>61000000</v>
      </c>
    </row>
    <row r="233" spans="1:2" x14ac:dyDescent="0.3">
      <c r="A233" s="49">
        <v>3231</v>
      </c>
      <c r="B233" s="46"/>
    </row>
    <row r="234" spans="1:2" x14ac:dyDescent="0.3">
      <c r="A234" s="50" t="s">
        <v>164</v>
      </c>
      <c r="B234" s="46">
        <v>41200000</v>
      </c>
    </row>
    <row r="235" spans="1:2" x14ac:dyDescent="0.3">
      <c r="A235" s="49">
        <v>3331</v>
      </c>
      <c r="B235" s="46"/>
    </row>
    <row r="236" spans="1:2" x14ac:dyDescent="0.3">
      <c r="A236" s="50" t="s">
        <v>167</v>
      </c>
      <c r="B236" s="46">
        <v>5150000</v>
      </c>
    </row>
    <row r="237" spans="1:2" x14ac:dyDescent="0.3">
      <c r="A237" s="49">
        <v>3391</v>
      </c>
      <c r="B237" s="46"/>
    </row>
    <row r="238" spans="1:2" x14ac:dyDescent="0.3">
      <c r="A238" s="50" t="s">
        <v>168</v>
      </c>
      <c r="B238" s="46">
        <v>1800000</v>
      </c>
    </row>
    <row r="239" spans="1:2" x14ac:dyDescent="0.3">
      <c r="A239" s="49">
        <v>3521</v>
      </c>
      <c r="B239" s="46"/>
    </row>
    <row r="240" spans="1:2" x14ac:dyDescent="0.3">
      <c r="A240" s="50" t="s">
        <v>169</v>
      </c>
      <c r="B240" s="46">
        <v>30000</v>
      </c>
    </row>
    <row r="241" spans="1:2" x14ac:dyDescent="0.3">
      <c r="A241" s="49">
        <v>3531</v>
      </c>
      <c r="B241" s="46"/>
    </row>
    <row r="242" spans="1:2" x14ac:dyDescent="0.3">
      <c r="A242" s="50" t="s">
        <v>170</v>
      </c>
      <c r="B242" s="46">
        <v>1500000</v>
      </c>
    </row>
    <row r="243" spans="1:2" x14ac:dyDescent="0.3">
      <c r="A243" s="49">
        <v>5211</v>
      </c>
      <c r="B243" s="46"/>
    </row>
    <row r="244" spans="1:2" x14ac:dyDescent="0.3">
      <c r="A244" s="50" t="s">
        <v>171</v>
      </c>
      <c r="B244" s="46">
        <v>100000</v>
      </c>
    </row>
    <row r="245" spans="1:2" x14ac:dyDescent="0.3">
      <c r="A245" s="49">
        <v>5651</v>
      </c>
      <c r="B245" s="46"/>
    </row>
    <row r="246" spans="1:2" x14ac:dyDescent="0.3">
      <c r="A246" s="50" t="s">
        <v>172</v>
      </c>
      <c r="B246" s="46">
        <v>6500000</v>
      </c>
    </row>
    <row r="247" spans="1:2" x14ac:dyDescent="0.3">
      <c r="A247" s="49">
        <v>5691</v>
      </c>
      <c r="B247" s="46"/>
    </row>
    <row r="248" spans="1:2" x14ac:dyDescent="0.3">
      <c r="A248" s="50" t="s">
        <v>146</v>
      </c>
      <c r="B248" s="46">
        <v>145000000</v>
      </c>
    </row>
    <row r="249" spans="1:2" x14ac:dyDescent="0.3">
      <c r="A249" s="49">
        <v>5911</v>
      </c>
      <c r="B249" s="46"/>
    </row>
    <row r="250" spans="1:2" x14ac:dyDescent="0.3">
      <c r="A250" s="50" t="s">
        <v>175</v>
      </c>
      <c r="B250" s="46">
        <v>11050000</v>
      </c>
    </row>
    <row r="251" spans="1:2" x14ac:dyDescent="0.3">
      <c r="A251" s="49">
        <v>5971</v>
      </c>
      <c r="B251" s="46"/>
    </row>
    <row r="252" spans="1:2" x14ac:dyDescent="0.3">
      <c r="A252" s="50" t="s">
        <v>177</v>
      </c>
      <c r="B252" s="46">
        <v>10000000</v>
      </c>
    </row>
    <row r="253" spans="1:2" x14ac:dyDescent="0.3">
      <c r="A253" s="34" t="s">
        <v>204</v>
      </c>
      <c r="B253" s="46"/>
    </row>
    <row r="254" spans="1:2" x14ac:dyDescent="0.3">
      <c r="A254" s="47" t="s">
        <v>205</v>
      </c>
      <c r="B254" s="46"/>
    </row>
    <row r="255" spans="1:2" x14ac:dyDescent="0.3">
      <c r="A255" s="48" t="s">
        <v>419</v>
      </c>
      <c r="B255" s="46"/>
    </row>
    <row r="256" spans="1:2" x14ac:dyDescent="0.3">
      <c r="A256" s="49">
        <v>2441</v>
      </c>
      <c r="B256" s="46"/>
    </row>
    <row r="257" spans="1:2" x14ac:dyDescent="0.3">
      <c r="A257" s="50" t="s">
        <v>251</v>
      </c>
      <c r="B257" s="46">
        <v>80000</v>
      </c>
    </row>
    <row r="258" spans="1:2" x14ac:dyDescent="0.3">
      <c r="A258" s="49">
        <v>3821</v>
      </c>
      <c r="B258" s="46"/>
    </row>
    <row r="259" spans="1:2" x14ac:dyDescent="0.3">
      <c r="A259" s="50" t="s">
        <v>144</v>
      </c>
      <c r="B259" s="46">
        <v>570000</v>
      </c>
    </row>
    <row r="260" spans="1:2" x14ac:dyDescent="0.3">
      <c r="A260" s="49">
        <v>5671</v>
      </c>
      <c r="B260" s="46"/>
    </row>
    <row r="261" spans="1:2" x14ac:dyDescent="0.3">
      <c r="A261" s="50" t="s">
        <v>320</v>
      </c>
      <c r="B261" s="46">
        <v>50000</v>
      </c>
    </row>
    <row r="262" spans="1:2" x14ac:dyDescent="0.3">
      <c r="A262" s="48" t="s">
        <v>403</v>
      </c>
      <c r="B262" s="46"/>
    </row>
    <row r="263" spans="1:2" x14ac:dyDescent="0.3">
      <c r="A263" s="49">
        <v>4311</v>
      </c>
      <c r="B263" s="46"/>
    </row>
    <row r="264" spans="1:2" x14ac:dyDescent="0.3">
      <c r="A264" s="50" t="s">
        <v>404</v>
      </c>
      <c r="B264" s="46">
        <v>250000</v>
      </c>
    </row>
    <row r="265" spans="1:2" x14ac:dyDescent="0.3">
      <c r="A265" s="48" t="s">
        <v>405</v>
      </c>
      <c r="B265" s="46"/>
    </row>
    <row r="266" spans="1:2" x14ac:dyDescent="0.3">
      <c r="A266" s="49">
        <v>4311</v>
      </c>
      <c r="B266" s="46"/>
    </row>
    <row r="267" spans="1:2" x14ac:dyDescent="0.3">
      <c r="A267" s="50" t="s">
        <v>404</v>
      </c>
      <c r="B267" s="46">
        <v>5000000</v>
      </c>
    </row>
    <row r="268" spans="1:2" x14ac:dyDescent="0.3">
      <c r="A268" s="48" t="s">
        <v>407</v>
      </c>
      <c r="B268" s="46"/>
    </row>
    <row r="269" spans="1:2" x14ac:dyDescent="0.3">
      <c r="A269" s="49">
        <v>4311</v>
      </c>
      <c r="B269" s="46"/>
    </row>
    <row r="270" spans="1:2" x14ac:dyDescent="0.3">
      <c r="A270" s="50" t="s">
        <v>404</v>
      </c>
      <c r="B270" s="46">
        <v>2800000</v>
      </c>
    </row>
    <row r="271" spans="1:2" x14ac:dyDescent="0.3">
      <c r="A271" s="48" t="s">
        <v>409</v>
      </c>
      <c r="B271" s="46"/>
    </row>
    <row r="272" spans="1:2" x14ac:dyDescent="0.3">
      <c r="A272" s="49">
        <v>4411</v>
      </c>
      <c r="B272" s="46"/>
    </row>
    <row r="273" spans="1:2" x14ac:dyDescent="0.3">
      <c r="A273" s="50" t="s">
        <v>226</v>
      </c>
      <c r="B273" s="46">
        <v>2200000</v>
      </c>
    </row>
    <row r="274" spans="1:2" x14ac:dyDescent="0.3">
      <c r="A274" s="48" t="s">
        <v>430</v>
      </c>
      <c r="B274" s="46"/>
    </row>
    <row r="275" spans="1:2" x14ac:dyDescent="0.3">
      <c r="A275" s="49">
        <v>4411</v>
      </c>
      <c r="B275" s="46"/>
    </row>
    <row r="276" spans="1:2" x14ac:dyDescent="0.3">
      <c r="A276" s="50" t="s">
        <v>226</v>
      </c>
      <c r="B276" s="46">
        <v>1570000</v>
      </c>
    </row>
    <row r="277" spans="1:2" x14ac:dyDescent="0.3">
      <c r="A277" s="48" t="s">
        <v>394</v>
      </c>
      <c r="B277" s="46"/>
    </row>
    <row r="278" spans="1:2" x14ac:dyDescent="0.3">
      <c r="A278" s="49">
        <v>2351</v>
      </c>
      <c r="B278" s="46"/>
    </row>
    <row r="279" spans="1:2" x14ac:dyDescent="0.3">
      <c r="A279" s="50" t="s">
        <v>397</v>
      </c>
      <c r="B279" s="46">
        <v>500000</v>
      </c>
    </row>
    <row r="280" spans="1:2" x14ac:dyDescent="0.3">
      <c r="A280" s="48" t="s">
        <v>424</v>
      </c>
      <c r="B280" s="46"/>
    </row>
    <row r="281" spans="1:2" x14ac:dyDescent="0.3">
      <c r="A281" s="49">
        <v>4391</v>
      </c>
      <c r="B281" s="46"/>
    </row>
    <row r="282" spans="1:2" x14ac:dyDescent="0.3">
      <c r="A282" s="50" t="s">
        <v>427</v>
      </c>
      <c r="B282" s="46">
        <v>1400000</v>
      </c>
    </row>
    <row r="283" spans="1:2" x14ac:dyDescent="0.3">
      <c r="A283" s="48" t="s">
        <v>398</v>
      </c>
      <c r="B283" s="46"/>
    </row>
    <row r="284" spans="1:2" x14ac:dyDescent="0.3">
      <c r="A284" s="49">
        <v>2391</v>
      </c>
      <c r="B284" s="46"/>
    </row>
    <row r="285" spans="1:2" x14ac:dyDescent="0.3">
      <c r="A285" s="50" t="s">
        <v>399</v>
      </c>
      <c r="B285" s="46">
        <v>920000</v>
      </c>
    </row>
    <row r="286" spans="1:2" x14ac:dyDescent="0.3">
      <c r="A286" s="48" t="s">
        <v>206</v>
      </c>
      <c r="B286" s="46"/>
    </row>
    <row r="287" spans="1:2" x14ac:dyDescent="0.3">
      <c r="A287" s="49">
        <v>2221</v>
      </c>
      <c r="B287" s="46"/>
    </row>
    <row r="288" spans="1:2" x14ac:dyDescent="0.3">
      <c r="A288" s="50" t="s">
        <v>139</v>
      </c>
      <c r="B288" s="46">
        <v>150000</v>
      </c>
    </row>
    <row r="289" spans="1:2" x14ac:dyDescent="0.3">
      <c r="A289" s="49">
        <v>3821</v>
      </c>
      <c r="B289" s="46"/>
    </row>
    <row r="290" spans="1:2" x14ac:dyDescent="0.3">
      <c r="A290" s="50" t="s">
        <v>144</v>
      </c>
      <c r="B290" s="46">
        <v>1250000</v>
      </c>
    </row>
    <row r="291" spans="1:2" x14ac:dyDescent="0.3">
      <c r="A291" s="48" t="s">
        <v>400</v>
      </c>
      <c r="B291" s="46"/>
    </row>
    <row r="292" spans="1:2" x14ac:dyDescent="0.3">
      <c r="A292" s="49">
        <v>3821</v>
      </c>
      <c r="B292" s="46"/>
    </row>
    <row r="293" spans="1:2" x14ac:dyDescent="0.3">
      <c r="A293" s="50" t="s">
        <v>144</v>
      </c>
      <c r="B293" s="46">
        <v>500000</v>
      </c>
    </row>
    <row r="294" spans="1:2" x14ac:dyDescent="0.3">
      <c r="A294" s="48" t="s">
        <v>210</v>
      </c>
      <c r="B294" s="46"/>
    </row>
    <row r="295" spans="1:2" x14ac:dyDescent="0.3">
      <c r="A295" s="49">
        <v>4211</v>
      </c>
      <c r="B295" s="46"/>
    </row>
    <row r="296" spans="1:2" x14ac:dyDescent="0.3">
      <c r="A296" s="50" t="s">
        <v>212</v>
      </c>
      <c r="B296" s="46">
        <v>2000000</v>
      </c>
    </row>
    <row r="297" spans="1:2" x14ac:dyDescent="0.3">
      <c r="A297" s="48" t="s">
        <v>213</v>
      </c>
      <c r="B297" s="46"/>
    </row>
    <row r="298" spans="1:2" x14ac:dyDescent="0.3">
      <c r="A298" s="49">
        <v>3821</v>
      </c>
      <c r="B298" s="46"/>
    </row>
    <row r="299" spans="1:2" x14ac:dyDescent="0.3">
      <c r="A299" s="50" t="s">
        <v>144</v>
      </c>
      <c r="B299" s="46">
        <v>921160</v>
      </c>
    </row>
    <row r="300" spans="1:2" x14ac:dyDescent="0.3">
      <c r="A300" s="48" t="s">
        <v>401</v>
      </c>
      <c r="B300" s="46"/>
    </row>
    <row r="301" spans="1:2" x14ac:dyDescent="0.3">
      <c r="A301" s="49">
        <v>5671</v>
      </c>
      <c r="B301" s="46"/>
    </row>
    <row r="302" spans="1:2" x14ac:dyDescent="0.3">
      <c r="A302" s="50" t="s">
        <v>320</v>
      </c>
      <c r="B302" s="46">
        <v>50000</v>
      </c>
    </row>
    <row r="303" spans="1:2" x14ac:dyDescent="0.3">
      <c r="A303" s="48" t="s">
        <v>410</v>
      </c>
      <c r="B303" s="46"/>
    </row>
    <row r="304" spans="1:2" x14ac:dyDescent="0.3">
      <c r="A304" s="49">
        <v>4311</v>
      </c>
      <c r="B304" s="46"/>
    </row>
    <row r="305" spans="1:2" x14ac:dyDescent="0.3">
      <c r="A305" s="50" t="s">
        <v>404</v>
      </c>
      <c r="B305" s="46">
        <v>260000</v>
      </c>
    </row>
    <row r="306" spans="1:2" x14ac:dyDescent="0.3">
      <c r="A306" s="48" t="s">
        <v>402</v>
      </c>
      <c r="B306" s="46"/>
    </row>
    <row r="307" spans="1:2" x14ac:dyDescent="0.3">
      <c r="A307" s="49">
        <v>2721</v>
      </c>
      <c r="B307" s="46"/>
    </row>
    <row r="308" spans="1:2" x14ac:dyDescent="0.3">
      <c r="A308" s="50" t="s">
        <v>142</v>
      </c>
      <c r="B308" s="46">
        <v>320000</v>
      </c>
    </row>
    <row r="309" spans="1:2" x14ac:dyDescent="0.3">
      <c r="A309" s="49">
        <v>2911</v>
      </c>
      <c r="B309" s="46"/>
    </row>
    <row r="310" spans="1:2" x14ac:dyDescent="0.3">
      <c r="A310" s="50" t="s">
        <v>143</v>
      </c>
      <c r="B310" s="46">
        <v>55000</v>
      </c>
    </row>
    <row r="311" spans="1:2" x14ac:dyDescent="0.3">
      <c r="A311" s="49">
        <v>3451</v>
      </c>
      <c r="B311" s="46"/>
    </row>
    <row r="312" spans="1:2" x14ac:dyDescent="0.3">
      <c r="A312" s="50" t="s">
        <v>279</v>
      </c>
      <c r="B312" s="46">
        <v>400000</v>
      </c>
    </row>
    <row r="313" spans="1:2" x14ac:dyDescent="0.3">
      <c r="A313" s="48" t="s">
        <v>214</v>
      </c>
      <c r="B313" s="46"/>
    </row>
    <row r="314" spans="1:2" x14ac:dyDescent="0.3">
      <c r="A314" s="49">
        <v>2211</v>
      </c>
      <c r="B314" s="46"/>
    </row>
    <row r="315" spans="1:2" x14ac:dyDescent="0.3">
      <c r="A315" s="50" t="s">
        <v>155</v>
      </c>
      <c r="B315" s="46">
        <v>580000</v>
      </c>
    </row>
    <row r="316" spans="1:2" x14ac:dyDescent="0.3">
      <c r="A316" s="49">
        <v>3261</v>
      </c>
      <c r="B316" s="46"/>
    </row>
    <row r="317" spans="1:2" x14ac:dyDescent="0.3">
      <c r="A317" s="50" t="s">
        <v>216</v>
      </c>
      <c r="B317" s="46">
        <v>560000</v>
      </c>
    </row>
    <row r="318" spans="1:2" x14ac:dyDescent="0.3">
      <c r="A318" s="49">
        <v>3821</v>
      </c>
      <c r="B318" s="46"/>
    </row>
    <row r="319" spans="1:2" x14ac:dyDescent="0.3">
      <c r="A319" s="50" t="s">
        <v>144</v>
      </c>
      <c r="B319" s="46">
        <v>4351840</v>
      </c>
    </row>
    <row r="320" spans="1:2" x14ac:dyDescent="0.3">
      <c r="A320" s="49">
        <v>4411</v>
      </c>
      <c r="B320" s="46"/>
    </row>
    <row r="321" spans="1:2" x14ac:dyDescent="0.3">
      <c r="A321" s="50" t="s">
        <v>226</v>
      </c>
      <c r="B321" s="46">
        <v>300000</v>
      </c>
    </row>
    <row r="322" spans="1:2" x14ac:dyDescent="0.3">
      <c r="A322" s="48" t="s">
        <v>544</v>
      </c>
      <c r="B322" s="46"/>
    </row>
    <row r="323" spans="1:2" x14ac:dyDescent="0.3">
      <c r="A323" s="49">
        <v>4411</v>
      </c>
      <c r="B323" s="46"/>
    </row>
    <row r="324" spans="1:2" x14ac:dyDescent="0.3">
      <c r="A324" s="50" t="s">
        <v>226</v>
      </c>
      <c r="B324" s="46">
        <v>680000</v>
      </c>
    </row>
    <row r="325" spans="1:2" x14ac:dyDescent="0.3">
      <c r="A325" s="48" t="s">
        <v>545</v>
      </c>
      <c r="B325" s="46"/>
    </row>
    <row r="326" spans="1:2" x14ac:dyDescent="0.3">
      <c r="A326" s="49">
        <v>4411</v>
      </c>
      <c r="B326" s="46"/>
    </row>
    <row r="327" spans="1:2" x14ac:dyDescent="0.3">
      <c r="A327" s="50" t="s">
        <v>226</v>
      </c>
      <c r="B327" s="46">
        <v>2000000</v>
      </c>
    </row>
    <row r="328" spans="1:2" x14ac:dyDescent="0.3">
      <c r="A328" s="34" t="s">
        <v>61</v>
      </c>
      <c r="B328" s="46"/>
    </row>
    <row r="329" spans="1:2" x14ac:dyDescent="0.3">
      <c r="A329" s="47" t="s">
        <v>75</v>
      </c>
      <c r="B329" s="46"/>
    </row>
    <row r="330" spans="1:2" x14ac:dyDescent="0.3">
      <c r="A330" s="48" t="s">
        <v>76</v>
      </c>
      <c r="B330" s="46"/>
    </row>
    <row r="331" spans="1:2" x14ac:dyDescent="0.3">
      <c r="A331" s="49">
        <v>2211</v>
      </c>
      <c r="B331" s="46"/>
    </row>
    <row r="332" spans="1:2" x14ac:dyDescent="0.3">
      <c r="A332" s="50" t="s">
        <v>155</v>
      </c>
      <c r="B332" s="46">
        <v>400000</v>
      </c>
    </row>
    <row r="333" spans="1:2" x14ac:dyDescent="0.3">
      <c r="A333" s="49">
        <v>2231</v>
      </c>
      <c r="B333" s="46"/>
    </row>
    <row r="334" spans="1:2" x14ac:dyDescent="0.3">
      <c r="A334" s="50" t="s">
        <v>198</v>
      </c>
      <c r="B334" s="46">
        <v>5000</v>
      </c>
    </row>
    <row r="335" spans="1:2" x14ac:dyDescent="0.3">
      <c r="A335" s="49">
        <v>2531</v>
      </c>
      <c r="B335" s="46"/>
    </row>
    <row r="336" spans="1:2" x14ac:dyDescent="0.3">
      <c r="A336" s="50" t="s">
        <v>140</v>
      </c>
      <c r="B336" s="46">
        <v>40000</v>
      </c>
    </row>
    <row r="337" spans="1:2" x14ac:dyDescent="0.3">
      <c r="A337" s="49">
        <v>2541</v>
      </c>
      <c r="B337" s="46"/>
    </row>
    <row r="338" spans="1:2" x14ac:dyDescent="0.3">
      <c r="A338" s="50" t="s">
        <v>141</v>
      </c>
      <c r="B338" s="46">
        <v>40000</v>
      </c>
    </row>
    <row r="339" spans="1:2" x14ac:dyDescent="0.3">
      <c r="A339" s="49">
        <v>2711</v>
      </c>
      <c r="B339" s="46"/>
    </row>
    <row r="340" spans="1:2" x14ac:dyDescent="0.3">
      <c r="A340" s="50" t="s">
        <v>131</v>
      </c>
      <c r="B340" s="46">
        <v>3700000</v>
      </c>
    </row>
    <row r="341" spans="1:2" x14ac:dyDescent="0.3">
      <c r="A341" s="49">
        <v>2721</v>
      </c>
      <c r="B341" s="46"/>
    </row>
    <row r="342" spans="1:2" x14ac:dyDescent="0.3">
      <c r="A342" s="50" t="s">
        <v>142</v>
      </c>
      <c r="B342" s="46">
        <v>2400000</v>
      </c>
    </row>
    <row r="343" spans="1:2" x14ac:dyDescent="0.3">
      <c r="A343" s="49">
        <v>2911</v>
      </c>
      <c r="B343" s="46"/>
    </row>
    <row r="344" spans="1:2" x14ac:dyDescent="0.3">
      <c r="A344" s="50" t="s">
        <v>143</v>
      </c>
      <c r="B344" s="46">
        <v>50000</v>
      </c>
    </row>
    <row r="345" spans="1:2" x14ac:dyDescent="0.3">
      <c r="A345" s="49">
        <v>2961</v>
      </c>
      <c r="B345" s="46"/>
    </row>
    <row r="346" spans="1:2" x14ac:dyDescent="0.3">
      <c r="A346" s="50" t="s">
        <v>199</v>
      </c>
      <c r="B346" s="46">
        <v>25000</v>
      </c>
    </row>
    <row r="347" spans="1:2" x14ac:dyDescent="0.3">
      <c r="A347" s="49">
        <v>3251</v>
      </c>
      <c r="B347" s="46"/>
    </row>
    <row r="348" spans="1:2" x14ac:dyDescent="0.3">
      <c r="A348" s="50" t="s">
        <v>79</v>
      </c>
      <c r="B348" s="46">
        <v>7000000</v>
      </c>
    </row>
    <row r="349" spans="1:2" x14ac:dyDescent="0.3">
      <c r="A349" s="49">
        <v>3391</v>
      </c>
      <c r="B349" s="46"/>
    </row>
    <row r="350" spans="1:2" x14ac:dyDescent="0.3">
      <c r="A350" s="50" t="s">
        <v>168</v>
      </c>
      <c r="B350" s="46">
        <v>3000000</v>
      </c>
    </row>
    <row r="351" spans="1:2" x14ac:dyDescent="0.3">
      <c r="A351" s="49">
        <v>3521</v>
      </c>
      <c r="B351" s="46"/>
    </row>
    <row r="352" spans="1:2" x14ac:dyDescent="0.3">
      <c r="A352" s="50" t="s">
        <v>169</v>
      </c>
      <c r="B352" s="46">
        <v>15000</v>
      </c>
    </row>
    <row r="353" spans="1:2" x14ac:dyDescent="0.3">
      <c r="A353" s="49">
        <v>3571</v>
      </c>
      <c r="B353" s="46"/>
    </row>
    <row r="354" spans="1:2" x14ac:dyDescent="0.3">
      <c r="A354" s="50" t="s">
        <v>117</v>
      </c>
      <c r="B354" s="46">
        <v>100000</v>
      </c>
    </row>
    <row r="355" spans="1:2" x14ac:dyDescent="0.3">
      <c r="A355" s="49">
        <v>3821</v>
      </c>
      <c r="B355" s="46"/>
    </row>
    <row r="356" spans="1:2" x14ac:dyDescent="0.3">
      <c r="A356" s="50" t="s">
        <v>144</v>
      </c>
      <c r="B356" s="46">
        <v>250000</v>
      </c>
    </row>
    <row r="357" spans="1:2" x14ac:dyDescent="0.3">
      <c r="A357" s="49">
        <v>5651</v>
      </c>
      <c r="B357" s="46"/>
    </row>
    <row r="358" spans="1:2" x14ac:dyDescent="0.3">
      <c r="A358" s="50" t="s">
        <v>172</v>
      </c>
      <c r="B358" s="46">
        <v>800000</v>
      </c>
    </row>
    <row r="359" spans="1:2" x14ac:dyDescent="0.3">
      <c r="A359" s="49">
        <v>5691</v>
      </c>
      <c r="B359" s="46"/>
    </row>
    <row r="360" spans="1:2" x14ac:dyDescent="0.3">
      <c r="A360" s="50" t="s">
        <v>146</v>
      </c>
      <c r="B360" s="46">
        <v>2000000</v>
      </c>
    </row>
    <row r="361" spans="1:2" x14ac:dyDescent="0.3">
      <c r="A361" s="49">
        <v>5911</v>
      </c>
      <c r="B361" s="46"/>
    </row>
    <row r="362" spans="1:2" x14ac:dyDescent="0.3">
      <c r="A362" s="50" t="s">
        <v>175</v>
      </c>
      <c r="B362" s="46">
        <v>7000000</v>
      </c>
    </row>
    <row r="363" spans="1:2" x14ac:dyDescent="0.3">
      <c r="A363" s="48" t="s">
        <v>128</v>
      </c>
      <c r="B363" s="46"/>
    </row>
    <row r="364" spans="1:2" x14ac:dyDescent="0.3">
      <c r="A364" s="49">
        <v>2711</v>
      </c>
      <c r="B364" s="46"/>
    </row>
    <row r="365" spans="1:2" x14ac:dyDescent="0.3">
      <c r="A365" s="50" t="s">
        <v>131</v>
      </c>
      <c r="B365" s="46">
        <v>1500000</v>
      </c>
    </row>
    <row r="366" spans="1:2" x14ac:dyDescent="0.3">
      <c r="A366" s="47" t="s">
        <v>180</v>
      </c>
      <c r="B366" s="46"/>
    </row>
    <row r="367" spans="1:2" x14ac:dyDescent="0.3">
      <c r="A367" s="48" t="s">
        <v>181</v>
      </c>
      <c r="B367" s="46"/>
    </row>
    <row r="368" spans="1:2" x14ac:dyDescent="0.3">
      <c r="A368" s="49">
        <v>2161</v>
      </c>
      <c r="B368" s="46"/>
    </row>
    <row r="369" spans="1:2" x14ac:dyDescent="0.3">
      <c r="A369" s="50" t="s">
        <v>184</v>
      </c>
      <c r="B369" s="46">
        <v>400000</v>
      </c>
    </row>
    <row r="370" spans="1:2" x14ac:dyDescent="0.3">
      <c r="A370" s="49">
        <v>2521</v>
      </c>
      <c r="B370" s="46"/>
    </row>
    <row r="371" spans="1:2" x14ac:dyDescent="0.3">
      <c r="A371" s="50" t="s">
        <v>185</v>
      </c>
      <c r="B371" s="46">
        <v>900000</v>
      </c>
    </row>
    <row r="372" spans="1:2" x14ac:dyDescent="0.3">
      <c r="A372" s="49">
        <v>2531</v>
      </c>
      <c r="B372" s="46"/>
    </row>
    <row r="373" spans="1:2" x14ac:dyDescent="0.3">
      <c r="A373" s="50" t="s">
        <v>140</v>
      </c>
      <c r="B373" s="46">
        <v>5000000</v>
      </c>
    </row>
    <row r="374" spans="1:2" x14ac:dyDescent="0.3">
      <c r="A374" s="49">
        <v>2541</v>
      </c>
      <c r="B374" s="46"/>
    </row>
    <row r="375" spans="1:2" x14ac:dyDescent="0.3">
      <c r="A375" s="50" t="s">
        <v>141</v>
      </c>
      <c r="B375" s="46">
        <v>5200000</v>
      </c>
    </row>
    <row r="376" spans="1:2" x14ac:dyDescent="0.3">
      <c r="A376" s="49">
        <v>2711</v>
      </c>
      <c r="B376" s="46"/>
    </row>
    <row r="377" spans="1:2" x14ac:dyDescent="0.3">
      <c r="A377" s="50" t="s">
        <v>131</v>
      </c>
      <c r="B377" s="46">
        <v>500000</v>
      </c>
    </row>
    <row r="378" spans="1:2" x14ac:dyDescent="0.3">
      <c r="A378" s="49">
        <v>2721</v>
      </c>
      <c r="B378" s="46"/>
    </row>
    <row r="379" spans="1:2" x14ac:dyDescent="0.3">
      <c r="A379" s="50" t="s">
        <v>142</v>
      </c>
      <c r="B379" s="46">
        <v>250000</v>
      </c>
    </row>
    <row r="380" spans="1:2" x14ac:dyDescent="0.3">
      <c r="A380" s="49">
        <v>3391</v>
      </c>
      <c r="B380" s="46"/>
    </row>
    <row r="381" spans="1:2" x14ac:dyDescent="0.3">
      <c r="A381" s="50" t="s">
        <v>168</v>
      </c>
      <c r="B381" s="46">
        <v>14500000</v>
      </c>
    </row>
    <row r="382" spans="1:2" x14ac:dyDescent="0.3">
      <c r="A382" s="49">
        <v>3541</v>
      </c>
      <c r="B382" s="46"/>
    </row>
    <row r="383" spans="1:2" x14ac:dyDescent="0.3">
      <c r="A383" s="50" t="s">
        <v>186</v>
      </c>
      <c r="B383" s="46">
        <v>685000</v>
      </c>
    </row>
    <row r="384" spans="1:2" x14ac:dyDescent="0.3">
      <c r="A384" s="49">
        <v>3581</v>
      </c>
      <c r="B384" s="46"/>
    </row>
    <row r="385" spans="1:2" x14ac:dyDescent="0.3">
      <c r="A385" s="50" t="s">
        <v>56</v>
      </c>
      <c r="B385" s="46">
        <v>1217000</v>
      </c>
    </row>
    <row r="386" spans="1:2" x14ac:dyDescent="0.3">
      <c r="A386" s="49">
        <v>5311</v>
      </c>
      <c r="B386" s="46"/>
    </row>
    <row r="387" spans="1:2" x14ac:dyDescent="0.3">
      <c r="A387" s="50" t="s">
        <v>145</v>
      </c>
      <c r="B387" s="46">
        <v>30000000</v>
      </c>
    </row>
    <row r="388" spans="1:2" x14ac:dyDescent="0.3">
      <c r="A388" s="49">
        <v>5321</v>
      </c>
      <c r="B388" s="46"/>
    </row>
    <row r="389" spans="1:2" x14ac:dyDescent="0.3">
      <c r="A389" s="50" t="s">
        <v>187</v>
      </c>
      <c r="B389" s="46">
        <v>300000</v>
      </c>
    </row>
    <row r="390" spans="1:2" x14ac:dyDescent="0.3">
      <c r="A390" s="49">
        <v>5661</v>
      </c>
      <c r="B390" s="46"/>
    </row>
    <row r="391" spans="1:2" x14ac:dyDescent="0.3">
      <c r="A391" s="50" t="s">
        <v>188</v>
      </c>
      <c r="B391" s="46">
        <v>500000</v>
      </c>
    </row>
    <row r="392" spans="1:2" x14ac:dyDescent="0.3">
      <c r="A392" s="47" t="s">
        <v>62</v>
      </c>
      <c r="B392" s="46"/>
    </row>
    <row r="393" spans="1:2" x14ac:dyDescent="0.3">
      <c r="A393" s="48" t="s">
        <v>63</v>
      </c>
      <c r="B393" s="46"/>
    </row>
    <row r="394" spans="1:2" x14ac:dyDescent="0.3">
      <c r="A394" s="49">
        <v>2711</v>
      </c>
      <c r="B394" s="46"/>
    </row>
    <row r="395" spans="1:2" x14ac:dyDescent="0.3">
      <c r="A395" s="50" t="s">
        <v>131</v>
      </c>
      <c r="B395" s="46">
        <v>1200000</v>
      </c>
    </row>
    <row r="396" spans="1:2" x14ac:dyDescent="0.3">
      <c r="A396" s="49">
        <v>2831</v>
      </c>
      <c r="B396" s="46"/>
    </row>
    <row r="397" spans="1:2" x14ac:dyDescent="0.3">
      <c r="A397" s="50" t="s">
        <v>67</v>
      </c>
      <c r="B397" s="46">
        <v>12370884.439999999</v>
      </c>
    </row>
    <row r="398" spans="1:2" x14ac:dyDescent="0.3">
      <c r="A398" s="49">
        <v>3341</v>
      </c>
      <c r="B398" s="46"/>
    </row>
    <row r="399" spans="1:2" x14ac:dyDescent="0.3">
      <c r="A399" s="50" t="s">
        <v>68</v>
      </c>
      <c r="B399" s="46">
        <v>3000000</v>
      </c>
    </row>
    <row r="400" spans="1:2" x14ac:dyDescent="0.3">
      <c r="A400" s="48" t="s">
        <v>195</v>
      </c>
      <c r="B400" s="46"/>
    </row>
    <row r="401" spans="1:2" x14ac:dyDescent="0.3">
      <c r="A401" s="49">
        <v>2211</v>
      </c>
      <c r="B401" s="46"/>
    </row>
    <row r="402" spans="1:2" x14ac:dyDescent="0.3">
      <c r="A402" s="50" t="s">
        <v>155</v>
      </c>
      <c r="B402" s="46">
        <v>0</v>
      </c>
    </row>
    <row r="403" spans="1:2" x14ac:dyDescent="0.3">
      <c r="A403" s="48" t="s">
        <v>69</v>
      </c>
      <c r="B403" s="46"/>
    </row>
    <row r="404" spans="1:2" x14ac:dyDescent="0.3">
      <c r="A404" s="49">
        <v>2181</v>
      </c>
      <c r="B404" s="46"/>
    </row>
    <row r="405" spans="1:2" x14ac:dyDescent="0.3">
      <c r="A405" s="50" t="s">
        <v>189</v>
      </c>
      <c r="B405" s="46">
        <v>50000</v>
      </c>
    </row>
    <row r="406" spans="1:2" x14ac:dyDescent="0.3">
      <c r="A406" s="49">
        <v>2211</v>
      </c>
      <c r="B406" s="46"/>
    </row>
    <row r="407" spans="1:2" x14ac:dyDescent="0.3">
      <c r="A407" s="50" t="s">
        <v>155</v>
      </c>
      <c r="B407" s="46">
        <v>1200000</v>
      </c>
    </row>
    <row r="408" spans="1:2" x14ac:dyDescent="0.3">
      <c r="A408" s="49">
        <v>2821</v>
      </c>
      <c r="B408" s="46"/>
    </row>
    <row r="409" spans="1:2" x14ac:dyDescent="0.3">
      <c r="A409" s="50" t="s">
        <v>190</v>
      </c>
      <c r="B409" s="46">
        <v>500000</v>
      </c>
    </row>
    <row r="410" spans="1:2" x14ac:dyDescent="0.3">
      <c r="A410" s="49">
        <v>3161</v>
      </c>
      <c r="B410" s="46"/>
    </row>
    <row r="411" spans="1:2" x14ac:dyDescent="0.3">
      <c r="A411" s="50" t="s">
        <v>163</v>
      </c>
      <c r="B411" s="46">
        <v>591000</v>
      </c>
    </row>
    <row r="412" spans="1:2" x14ac:dyDescent="0.3">
      <c r="A412" s="49">
        <v>3361</v>
      </c>
      <c r="B412" s="46"/>
    </row>
    <row r="413" spans="1:2" x14ac:dyDescent="0.3">
      <c r="A413" s="50" t="s">
        <v>191</v>
      </c>
      <c r="B413" s="46">
        <v>1050000</v>
      </c>
    </row>
    <row r="414" spans="1:2" x14ac:dyDescent="0.3">
      <c r="A414" s="49">
        <v>3391</v>
      </c>
      <c r="B414" s="46"/>
    </row>
    <row r="415" spans="1:2" x14ac:dyDescent="0.3">
      <c r="A415" s="50" t="s">
        <v>168</v>
      </c>
      <c r="B415" s="46">
        <v>2300000</v>
      </c>
    </row>
    <row r="416" spans="1:2" x14ac:dyDescent="0.3">
      <c r="A416" s="49">
        <v>3941</v>
      </c>
      <c r="B416" s="46"/>
    </row>
    <row r="417" spans="1:2" x14ac:dyDescent="0.3">
      <c r="A417" s="50" t="s">
        <v>193</v>
      </c>
      <c r="B417" s="46">
        <v>70000</v>
      </c>
    </row>
    <row r="418" spans="1:2" x14ac:dyDescent="0.3">
      <c r="A418" s="49">
        <v>3962</v>
      </c>
      <c r="B418" s="46"/>
    </row>
    <row r="419" spans="1:2" x14ac:dyDescent="0.3">
      <c r="A419" s="50" t="s">
        <v>194</v>
      </c>
      <c r="B419" s="46">
        <v>50000</v>
      </c>
    </row>
    <row r="420" spans="1:2" x14ac:dyDescent="0.3">
      <c r="A420" s="49">
        <v>5491</v>
      </c>
      <c r="B420" s="46"/>
    </row>
    <row r="421" spans="1:2" x14ac:dyDescent="0.3">
      <c r="A421" s="50" t="s">
        <v>71</v>
      </c>
      <c r="B421" s="46">
        <v>3000000</v>
      </c>
    </row>
    <row r="422" spans="1:2" x14ac:dyDescent="0.3">
      <c r="A422" s="34" t="s">
        <v>447</v>
      </c>
      <c r="B422" s="46"/>
    </row>
    <row r="423" spans="1:2" x14ac:dyDescent="0.3">
      <c r="A423" s="47" t="s">
        <v>62</v>
      </c>
      <c r="B423" s="46"/>
    </row>
    <row r="424" spans="1:2" x14ac:dyDescent="0.3">
      <c r="A424" s="48" t="s">
        <v>448</v>
      </c>
      <c r="B424" s="46"/>
    </row>
    <row r="425" spans="1:2" x14ac:dyDescent="0.3">
      <c r="A425" s="49">
        <v>4211</v>
      </c>
      <c r="B425" s="46"/>
    </row>
    <row r="426" spans="1:2" x14ac:dyDescent="0.3">
      <c r="A426" s="50" t="s">
        <v>212</v>
      </c>
      <c r="B426" s="46">
        <v>9828000</v>
      </c>
    </row>
    <row r="427" spans="1:2" x14ac:dyDescent="0.3">
      <c r="A427" s="34" t="s">
        <v>458</v>
      </c>
      <c r="B427" s="46"/>
    </row>
    <row r="428" spans="1:2" x14ac:dyDescent="0.3">
      <c r="A428" s="47" t="s">
        <v>62</v>
      </c>
      <c r="B428" s="46"/>
    </row>
    <row r="429" spans="1:2" x14ac:dyDescent="0.3">
      <c r="A429" s="48" t="s">
        <v>459</v>
      </c>
      <c r="B429" s="46"/>
    </row>
    <row r="430" spans="1:2" x14ac:dyDescent="0.3">
      <c r="A430" s="49">
        <v>4211</v>
      </c>
      <c r="B430" s="46"/>
    </row>
    <row r="431" spans="1:2" x14ac:dyDescent="0.3">
      <c r="A431" s="50" t="s">
        <v>212</v>
      </c>
      <c r="B431" s="46">
        <v>7750016.75</v>
      </c>
    </row>
    <row r="432" spans="1:2" x14ac:dyDescent="0.3">
      <c r="A432" s="34" t="s">
        <v>288</v>
      </c>
      <c r="B432" s="46"/>
    </row>
    <row r="433" spans="1:2" x14ac:dyDescent="0.3">
      <c r="A433" s="47" t="s">
        <v>75</v>
      </c>
      <c r="B433" s="46"/>
    </row>
    <row r="434" spans="1:2" x14ac:dyDescent="0.3">
      <c r="A434" s="48" t="s">
        <v>314</v>
      </c>
      <c r="B434" s="46"/>
    </row>
    <row r="435" spans="1:2" x14ac:dyDescent="0.3">
      <c r="A435" s="49">
        <v>2591</v>
      </c>
      <c r="B435" s="46"/>
    </row>
    <row r="436" spans="1:2" x14ac:dyDescent="0.3">
      <c r="A436" s="50" t="s">
        <v>317</v>
      </c>
      <c r="B436" s="46">
        <v>4000000</v>
      </c>
    </row>
    <row r="437" spans="1:2" x14ac:dyDescent="0.3">
      <c r="A437" s="49">
        <v>2711</v>
      </c>
      <c r="B437" s="46"/>
    </row>
    <row r="438" spans="1:2" x14ac:dyDescent="0.3">
      <c r="A438" s="50" t="s">
        <v>131</v>
      </c>
      <c r="B438" s="46">
        <v>100000</v>
      </c>
    </row>
    <row r="439" spans="1:2" x14ac:dyDescent="0.3">
      <c r="A439" s="49">
        <v>2911</v>
      </c>
      <c r="B439" s="46"/>
    </row>
    <row r="440" spans="1:2" x14ac:dyDescent="0.3">
      <c r="A440" s="50" t="s">
        <v>143</v>
      </c>
      <c r="B440" s="46">
        <v>300000</v>
      </c>
    </row>
    <row r="441" spans="1:2" x14ac:dyDescent="0.3">
      <c r="A441" s="49">
        <v>3361</v>
      </c>
      <c r="B441" s="46"/>
    </row>
    <row r="442" spans="1:2" x14ac:dyDescent="0.3">
      <c r="A442" s="50" t="s">
        <v>191</v>
      </c>
      <c r="B442" s="46">
        <v>500000</v>
      </c>
    </row>
    <row r="443" spans="1:2" x14ac:dyDescent="0.3">
      <c r="A443" s="49">
        <v>5671</v>
      </c>
      <c r="B443" s="46"/>
    </row>
    <row r="444" spans="1:2" x14ac:dyDescent="0.3">
      <c r="A444" s="50" t="s">
        <v>320</v>
      </c>
      <c r="B444" s="46">
        <v>200000</v>
      </c>
    </row>
    <row r="445" spans="1:2" x14ac:dyDescent="0.3">
      <c r="A445" s="47" t="s">
        <v>40</v>
      </c>
      <c r="B445" s="46"/>
    </row>
    <row r="446" spans="1:2" x14ac:dyDescent="0.3">
      <c r="A446" s="48" t="s">
        <v>289</v>
      </c>
      <c r="B446" s="46"/>
    </row>
    <row r="447" spans="1:2" x14ac:dyDescent="0.3">
      <c r="A447" s="49">
        <v>2211</v>
      </c>
      <c r="B447" s="46"/>
    </row>
    <row r="448" spans="1:2" x14ac:dyDescent="0.3">
      <c r="A448" s="50" t="s">
        <v>155</v>
      </c>
      <c r="B448" s="46">
        <v>150000</v>
      </c>
    </row>
    <row r="449" spans="1:2" x14ac:dyDescent="0.3">
      <c r="A449" s="49">
        <v>2461</v>
      </c>
      <c r="B449" s="46"/>
    </row>
    <row r="450" spans="1:2" x14ac:dyDescent="0.3">
      <c r="A450" s="50" t="s">
        <v>160</v>
      </c>
      <c r="B450" s="46">
        <v>5000</v>
      </c>
    </row>
    <row r="451" spans="1:2" x14ac:dyDescent="0.3">
      <c r="A451" s="49">
        <v>3291</v>
      </c>
      <c r="B451" s="46"/>
    </row>
    <row r="452" spans="1:2" x14ac:dyDescent="0.3">
      <c r="A452" s="50" t="s">
        <v>277</v>
      </c>
      <c r="B452" s="46">
        <v>0</v>
      </c>
    </row>
    <row r="453" spans="1:2" x14ac:dyDescent="0.3">
      <c r="A453" s="48" t="s">
        <v>307</v>
      </c>
      <c r="B453" s="46"/>
    </row>
    <row r="454" spans="1:2" x14ac:dyDescent="0.3">
      <c r="A454" s="49">
        <v>3611</v>
      </c>
      <c r="B454" s="46"/>
    </row>
    <row r="455" spans="1:2" x14ac:dyDescent="0.3">
      <c r="A455" s="50" t="s">
        <v>310</v>
      </c>
      <c r="B455" s="46">
        <v>32506735.879999999</v>
      </c>
    </row>
    <row r="456" spans="1:2" x14ac:dyDescent="0.3">
      <c r="A456" s="49">
        <v>3631</v>
      </c>
      <c r="B456" s="46"/>
    </row>
    <row r="457" spans="1:2" x14ac:dyDescent="0.3">
      <c r="A457" s="50" t="s">
        <v>311</v>
      </c>
      <c r="B457" s="46">
        <v>7460000</v>
      </c>
    </row>
    <row r="458" spans="1:2" x14ac:dyDescent="0.3">
      <c r="A458" s="49">
        <v>3651</v>
      </c>
      <c r="B458" s="46"/>
    </row>
    <row r="459" spans="1:2" x14ac:dyDescent="0.3">
      <c r="A459" s="50" t="s">
        <v>312</v>
      </c>
      <c r="B459" s="46">
        <v>4200000</v>
      </c>
    </row>
    <row r="460" spans="1:2" x14ac:dyDescent="0.3">
      <c r="A460" s="49">
        <v>3661</v>
      </c>
      <c r="B460" s="46"/>
    </row>
    <row r="461" spans="1:2" x14ac:dyDescent="0.3">
      <c r="A461" s="50" t="s">
        <v>313</v>
      </c>
      <c r="B461" s="46">
        <v>5363395</v>
      </c>
    </row>
    <row r="462" spans="1:2" x14ac:dyDescent="0.3">
      <c r="A462" s="48" t="s">
        <v>300</v>
      </c>
      <c r="B462" s="46"/>
    </row>
    <row r="463" spans="1:2" x14ac:dyDescent="0.3">
      <c r="A463" s="49">
        <v>3391</v>
      </c>
      <c r="B463" s="46"/>
    </row>
    <row r="464" spans="1:2" x14ac:dyDescent="0.3">
      <c r="A464" s="50" t="s">
        <v>168</v>
      </c>
      <c r="B464" s="46">
        <v>7285000</v>
      </c>
    </row>
    <row r="465" spans="1:2" x14ac:dyDescent="0.3">
      <c r="A465" s="48" t="s">
        <v>292</v>
      </c>
      <c r="B465" s="46"/>
    </row>
    <row r="466" spans="1:2" x14ac:dyDescent="0.3">
      <c r="A466" s="49">
        <v>3581</v>
      </c>
      <c r="B466" s="46"/>
    </row>
    <row r="467" spans="1:2" x14ac:dyDescent="0.3">
      <c r="A467" s="50" t="s">
        <v>56</v>
      </c>
      <c r="B467" s="46">
        <v>3000</v>
      </c>
    </row>
    <row r="468" spans="1:2" x14ac:dyDescent="0.3">
      <c r="A468" s="49">
        <v>3821</v>
      </c>
      <c r="B468" s="46"/>
    </row>
    <row r="469" spans="1:2" x14ac:dyDescent="0.3">
      <c r="A469" s="50" t="s">
        <v>144</v>
      </c>
      <c r="B469" s="46">
        <v>5700000</v>
      </c>
    </row>
    <row r="470" spans="1:2" x14ac:dyDescent="0.3">
      <c r="A470" s="49">
        <v>5121</v>
      </c>
      <c r="B470" s="46"/>
    </row>
    <row r="471" spans="1:2" x14ac:dyDescent="0.3">
      <c r="A471" s="50" t="s">
        <v>283</v>
      </c>
      <c r="B471" s="46">
        <v>1000000</v>
      </c>
    </row>
    <row r="472" spans="1:2" x14ac:dyDescent="0.3">
      <c r="A472" s="48" t="s">
        <v>303</v>
      </c>
      <c r="B472" s="46"/>
    </row>
    <row r="473" spans="1:2" x14ac:dyDescent="0.3">
      <c r="A473" s="49">
        <v>2711</v>
      </c>
      <c r="B473" s="46"/>
    </row>
    <row r="474" spans="1:2" x14ac:dyDescent="0.3">
      <c r="A474" s="50" t="s">
        <v>131</v>
      </c>
      <c r="B474" s="46">
        <v>1000000</v>
      </c>
    </row>
    <row r="475" spans="1:2" x14ac:dyDescent="0.3">
      <c r="A475" s="49">
        <v>3361</v>
      </c>
      <c r="B475" s="46"/>
    </row>
    <row r="476" spans="1:2" x14ac:dyDescent="0.3">
      <c r="A476" s="50" t="s">
        <v>191</v>
      </c>
      <c r="B476" s="46">
        <v>10000000</v>
      </c>
    </row>
    <row r="477" spans="1:2" x14ac:dyDescent="0.3">
      <c r="A477" s="49">
        <v>3711</v>
      </c>
      <c r="B477" s="46"/>
    </row>
    <row r="478" spans="1:2" x14ac:dyDescent="0.3">
      <c r="A478" s="50" t="s">
        <v>260</v>
      </c>
      <c r="B478" s="46">
        <v>30000</v>
      </c>
    </row>
    <row r="479" spans="1:2" x14ac:dyDescent="0.3">
      <c r="A479" s="49">
        <v>3751</v>
      </c>
      <c r="B479" s="46"/>
    </row>
    <row r="480" spans="1:2" x14ac:dyDescent="0.3">
      <c r="A480" s="50" t="s">
        <v>261</v>
      </c>
      <c r="B480" s="46">
        <v>50000</v>
      </c>
    </row>
    <row r="481" spans="1:2" x14ac:dyDescent="0.3">
      <c r="A481" s="49">
        <v>4451</v>
      </c>
      <c r="B481" s="46"/>
    </row>
    <row r="482" spans="1:2" x14ac:dyDescent="0.3">
      <c r="A482" s="50" t="s">
        <v>233</v>
      </c>
      <c r="B482" s="46">
        <v>500000</v>
      </c>
    </row>
    <row r="483" spans="1:2" x14ac:dyDescent="0.3">
      <c r="A483" s="34" t="s">
        <v>92</v>
      </c>
      <c r="B483" s="46"/>
    </row>
    <row r="484" spans="1:2" x14ac:dyDescent="0.3">
      <c r="A484" s="47" t="s">
        <v>75</v>
      </c>
      <c r="B484" s="46"/>
    </row>
    <row r="485" spans="1:2" x14ac:dyDescent="0.3">
      <c r="A485" s="48" t="s">
        <v>286</v>
      </c>
      <c r="B485" s="46"/>
    </row>
    <row r="486" spans="1:2" x14ac:dyDescent="0.3">
      <c r="A486" s="49">
        <v>2611</v>
      </c>
      <c r="B486" s="46"/>
    </row>
    <row r="487" spans="1:2" x14ac:dyDescent="0.3">
      <c r="A487" s="50" t="s">
        <v>96</v>
      </c>
      <c r="B487" s="46">
        <v>4800000</v>
      </c>
    </row>
    <row r="488" spans="1:2" x14ac:dyDescent="0.3">
      <c r="A488" s="47" t="s">
        <v>62</v>
      </c>
      <c r="B488" s="46"/>
    </row>
    <row r="489" spans="1:2" x14ac:dyDescent="0.3">
      <c r="A489" s="48" t="s">
        <v>93</v>
      </c>
      <c r="B489" s="46"/>
    </row>
    <row r="490" spans="1:2" x14ac:dyDescent="0.3">
      <c r="A490" s="49">
        <v>1131</v>
      </c>
      <c r="B490" s="46"/>
    </row>
    <row r="491" spans="1:2" x14ac:dyDescent="0.3">
      <c r="A491" s="50" t="s">
        <v>493</v>
      </c>
      <c r="B491" s="46">
        <v>207269880</v>
      </c>
    </row>
    <row r="492" spans="1:2" x14ac:dyDescent="0.3">
      <c r="A492" s="49">
        <v>1321</v>
      </c>
      <c r="B492" s="46"/>
    </row>
    <row r="493" spans="1:2" x14ac:dyDescent="0.3">
      <c r="A493" s="50" t="s">
        <v>475</v>
      </c>
      <c r="B493" s="46">
        <v>2878748.33</v>
      </c>
    </row>
    <row r="494" spans="1:2" x14ac:dyDescent="0.3">
      <c r="A494" s="49">
        <v>1322</v>
      </c>
      <c r="B494" s="46"/>
    </row>
    <row r="495" spans="1:2" x14ac:dyDescent="0.3">
      <c r="A495" s="50" t="s">
        <v>476</v>
      </c>
      <c r="B495" s="46">
        <v>28787483.329999998</v>
      </c>
    </row>
    <row r="496" spans="1:2" x14ac:dyDescent="0.3">
      <c r="A496" s="49">
        <v>1411</v>
      </c>
      <c r="B496" s="46"/>
    </row>
    <row r="497" spans="1:2" x14ac:dyDescent="0.3">
      <c r="A497" s="50" t="s">
        <v>479</v>
      </c>
      <c r="B497" s="46">
        <v>12436192.800000001</v>
      </c>
    </row>
    <row r="498" spans="1:2" x14ac:dyDescent="0.3">
      <c r="A498" s="49">
        <v>1421</v>
      </c>
      <c r="B498" s="46"/>
    </row>
    <row r="499" spans="1:2" x14ac:dyDescent="0.3">
      <c r="A499" s="50" t="s">
        <v>480</v>
      </c>
      <c r="B499" s="46">
        <v>5771923.9199999999</v>
      </c>
    </row>
    <row r="500" spans="1:2" x14ac:dyDescent="0.3">
      <c r="A500" s="49">
        <v>1431</v>
      </c>
      <c r="B500" s="46"/>
    </row>
    <row r="501" spans="1:2" x14ac:dyDescent="0.3">
      <c r="A501" s="50" t="s">
        <v>481</v>
      </c>
      <c r="B501" s="46">
        <v>3860342.9599999995</v>
      </c>
    </row>
    <row r="502" spans="1:2" x14ac:dyDescent="0.3">
      <c r="A502" s="49">
        <v>1432</v>
      </c>
      <c r="B502" s="46"/>
    </row>
    <row r="503" spans="1:2" x14ac:dyDescent="0.3">
      <c r="A503" s="50" t="s">
        <v>482</v>
      </c>
      <c r="B503" s="46">
        <v>33669556.199999996</v>
      </c>
    </row>
    <row r="504" spans="1:2" x14ac:dyDescent="0.3">
      <c r="A504" s="49">
        <v>1441</v>
      </c>
      <c r="B504" s="46"/>
    </row>
    <row r="505" spans="1:2" x14ac:dyDescent="0.3">
      <c r="A505" s="50" t="s">
        <v>387</v>
      </c>
      <c r="B505" s="46">
        <v>9500000</v>
      </c>
    </row>
    <row r="506" spans="1:2" x14ac:dyDescent="0.3">
      <c r="A506" s="49">
        <v>1591</v>
      </c>
      <c r="B506" s="46"/>
    </row>
    <row r="507" spans="1:2" x14ac:dyDescent="0.3">
      <c r="A507" s="50" t="s">
        <v>388</v>
      </c>
      <c r="B507" s="46">
        <v>28883751.5</v>
      </c>
    </row>
    <row r="508" spans="1:2" x14ac:dyDescent="0.3">
      <c r="A508" s="49">
        <v>1711</v>
      </c>
      <c r="B508" s="46"/>
    </row>
    <row r="509" spans="1:2" x14ac:dyDescent="0.3">
      <c r="A509" s="50" t="s">
        <v>488</v>
      </c>
      <c r="B509" s="46">
        <v>25688400</v>
      </c>
    </row>
    <row r="510" spans="1:2" x14ac:dyDescent="0.3">
      <c r="A510" s="49">
        <v>2611</v>
      </c>
      <c r="B510" s="46"/>
    </row>
    <row r="511" spans="1:2" x14ac:dyDescent="0.3">
      <c r="A511" s="50" t="s">
        <v>96</v>
      </c>
      <c r="B511" s="46">
        <v>28700000</v>
      </c>
    </row>
    <row r="512" spans="1:2" x14ac:dyDescent="0.3">
      <c r="A512" s="49">
        <v>3251</v>
      </c>
      <c r="B512" s="46"/>
    </row>
    <row r="513" spans="1:2" x14ac:dyDescent="0.3">
      <c r="A513" s="50" t="s">
        <v>79</v>
      </c>
      <c r="B513" s="46">
        <v>68958396.959999993</v>
      </c>
    </row>
    <row r="514" spans="1:2" x14ac:dyDescent="0.3">
      <c r="A514" s="47" t="s">
        <v>40</v>
      </c>
      <c r="B514" s="46"/>
    </row>
    <row r="515" spans="1:2" x14ac:dyDescent="0.3">
      <c r="A515" s="48" t="s">
        <v>97</v>
      </c>
      <c r="B515" s="46"/>
    </row>
    <row r="516" spans="1:2" x14ac:dyDescent="0.3">
      <c r="A516" s="49">
        <v>2111</v>
      </c>
      <c r="B516" s="46"/>
    </row>
    <row r="517" spans="1:2" x14ac:dyDescent="0.3">
      <c r="A517" s="50" t="s">
        <v>154</v>
      </c>
      <c r="B517" s="46">
        <v>2400000</v>
      </c>
    </row>
    <row r="518" spans="1:2" x14ac:dyDescent="0.3">
      <c r="A518" s="49">
        <v>2161</v>
      </c>
      <c r="B518" s="46"/>
    </row>
    <row r="519" spans="1:2" x14ac:dyDescent="0.3">
      <c r="A519" s="50" t="s">
        <v>184</v>
      </c>
      <c r="B519" s="46">
        <v>655025</v>
      </c>
    </row>
    <row r="520" spans="1:2" x14ac:dyDescent="0.3">
      <c r="A520" s="49">
        <v>2211</v>
      </c>
      <c r="B520" s="46"/>
    </row>
    <row r="521" spans="1:2" x14ac:dyDescent="0.3">
      <c r="A521" s="50" t="s">
        <v>155</v>
      </c>
      <c r="B521" s="46">
        <v>500000</v>
      </c>
    </row>
    <row r="522" spans="1:2" x14ac:dyDescent="0.3">
      <c r="A522" s="49">
        <v>2411</v>
      </c>
      <c r="B522" s="46"/>
    </row>
    <row r="523" spans="1:2" x14ac:dyDescent="0.3">
      <c r="A523" s="50" t="s">
        <v>271</v>
      </c>
      <c r="B523" s="46">
        <v>20000</v>
      </c>
    </row>
    <row r="524" spans="1:2" x14ac:dyDescent="0.3">
      <c r="A524" s="49">
        <v>2421</v>
      </c>
      <c r="B524" s="46"/>
    </row>
    <row r="525" spans="1:2" x14ac:dyDescent="0.3">
      <c r="A525" s="50" t="s">
        <v>272</v>
      </c>
      <c r="B525" s="46">
        <v>80000</v>
      </c>
    </row>
    <row r="526" spans="1:2" x14ac:dyDescent="0.3">
      <c r="A526" s="49">
        <v>2451</v>
      </c>
      <c r="B526" s="46"/>
    </row>
    <row r="527" spans="1:2" x14ac:dyDescent="0.3">
      <c r="A527" s="50" t="s">
        <v>273</v>
      </c>
      <c r="B527" s="46">
        <v>25000</v>
      </c>
    </row>
    <row r="528" spans="1:2" x14ac:dyDescent="0.3">
      <c r="A528" s="49">
        <v>2461</v>
      </c>
      <c r="B528" s="46"/>
    </row>
    <row r="529" spans="1:2" x14ac:dyDescent="0.3">
      <c r="A529" s="50" t="s">
        <v>160</v>
      </c>
      <c r="B529" s="46">
        <v>3000</v>
      </c>
    </row>
    <row r="530" spans="1:2" x14ac:dyDescent="0.3">
      <c r="A530" s="49">
        <v>2471</v>
      </c>
      <c r="B530" s="46"/>
    </row>
    <row r="531" spans="1:2" x14ac:dyDescent="0.3">
      <c r="A531" s="50" t="s">
        <v>252</v>
      </c>
      <c r="B531" s="46">
        <v>150000</v>
      </c>
    </row>
    <row r="532" spans="1:2" x14ac:dyDescent="0.3">
      <c r="A532" s="49">
        <v>2491</v>
      </c>
      <c r="B532" s="46"/>
    </row>
    <row r="533" spans="1:2" x14ac:dyDescent="0.3">
      <c r="A533" s="50" t="s">
        <v>274</v>
      </c>
      <c r="B533" s="46">
        <v>500000</v>
      </c>
    </row>
    <row r="534" spans="1:2" x14ac:dyDescent="0.3">
      <c r="A534" s="49">
        <v>2611</v>
      </c>
      <c r="B534" s="46"/>
    </row>
    <row r="535" spans="1:2" x14ac:dyDescent="0.3">
      <c r="A535" s="50" t="s">
        <v>96</v>
      </c>
      <c r="B535" s="46">
        <v>41600000</v>
      </c>
    </row>
    <row r="536" spans="1:2" x14ac:dyDescent="0.3">
      <c r="A536" s="49">
        <v>2911</v>
      </c>
      <c r="B536" s="46"/>
    </row>
    <row r="537" spans="1:2" x14ac:dyDescent="0.3">
      <c r="A537" s="50" t="s">
        <v>143</v>
      </c>
      <c r="B537" s="46">
        <v>94975</v>
      </c>
    </row>
    <row r="538" spans="1:2" x14ac:dyDescent="0.3">
      <c r="A538" s="49">
        <v>2921</v>
      </c>
      <c r="B538" s="46"/>
    </row>
    <row r="539" spans="1:2" x14ac:dyDescent="0.3">
      <c r="A539" s="50" t="s">
        <v>253</v>
      </c>
      <c r="B539" s="46">
        <v>120000</v>
      </c>
    </row>
    <row r="540" spans="1:2" x14ac:dyDescent="0.3">
      <c r="A540" s="49">
        <v>2961</v>
      </c>
      <c r="B540" s="46"/>
    </row>
    <row r="541" spans="1:2" x14ac:dyDescent="0.3">
      <c r="A541" s="50" t="s">
        <v>199</v>
      </c>
      <c r="B541" s="46">
        <v>1900000</v>
      </c>
    </row>
    <row r="542" spans="1:2" x14ac:dyDescent="0.3">
      <c r="A542" s="49">
        <v>2981</v>
      </c>
      <c r="B542" s="46"/>
    </row>
    <row r="543" spans="1:2" x14ac:dyDescent="0.3">
      <c r="A543" s="50" t="s">
        <v>275</v>
      </c>
      <c r="B543" s="46">
        <v>500000</v>
      </c>
    </row>
    <row r="544" spans="1:2" x14ac:dyDescent="0.3">
      <c r="A544" s="49">
        <v>3111</v>
      </c>
      <c r="B544" s="46"/>
    </row>
    <row r="545" spans="1:2" x14ac:dyDescent="0.3">
      <c r="A545" s="50" t="s">
        <v>116</v>
      </c>
      <c r="B545" s="46">
        <v>9000000</v>
      </c>
    </row>
    <row r="546" spans="1:2" x14ac:dyDescent="0.3">
      <c r="A546" s="49">
        <v>3141</v>
      </c>
      <c r="B546" s="46"/>
    </row>
    <row r="547" spans="1:2" x14ac:dyDescent="0.3">
      <c r="A547" s="50" t="s">
        <v>162</v>
      </c>
      <c r="B547" s="46">
        <v>700000</v>
      </c>
    </row>
    <row r="548" spans="1:2" x14ac:dyDescent="0.3">
      <c r="A548" s="49">
        <v>3161</v>
      </c>
      <c r="B548" s="46"/>
    </row>
    <row r="549" spans="1:2" x14ac:dyDescent="0.3">
      <c r="A549" s="50" t="s">
        <v>163</v>
      </c>
      <c r="B549" s="46">
        <v>2881314.74</v>
      </c>
    </row>
    <row r="550" spans="1:2" x14ac:dyDescent="0.3">
      <c r="A550" s="49">
        <v>3221</v>
      </c>
      <c r="B550" s="46"/>
    </row>
    <row r="551" spans="1:2" x14ac:dyDescent="0.3">
      <c r="A551" s="50" t="s">
        <v>276</v>
      </c>
      <c r="B551" s="46">
        <v>6520000</v>
      </c>
    </row>
    <row r="552" spans="1:2" x14ac:dyDescent="0.3">
      <c r="A552" s="49">
        <v>3251</v>
      </c>
      <c r="B552" s="46"/>
    </row>
    <row r="553" spans="1:2" x14ac:dyDescent="0.3">
      <c r="A553" s="50" t="s">
        <v>79</v>
      </c>
      <c r="B553" s="46">
        <v>51480411.920000002</v>
      </c>
    </row>
    <row r="554" spans="1:2" x14ac:dyDescent="0.3">
      <c r="A554" s="49">
        <v>3261</v>
      </c>
      <c r="B554" s="46"/>
    </row>
    <row r="555" spans="1:2" x14ac:dyDescent="0.3">
      <c r="A555" s="50" t="s">
        <v>216</v>
      </c>
      <c r="B555" s="46">
        <v>121386058.31999999</v>
      </c>
    </row>
    <row r="556" spans="1:2" x14ac:dyDescent="0.3">
      <c r="A556" s="49">
        <v>3291</v>
      </c>
      <c r="B556" s="46"/>
    </row>
    <row r="557" spans="1:2" x14ac:dyDescent="0.3">
      <c r="A557" s="50" t="s">
        <v>277</v>
      </c>
      <c r="B557" s="46">
        <v>25000</v>
      </c>
    </row>
    <row r="558" spans="1:2" x14ac:dyDescent="0.3">
      <c r="A558" s="49">
        <v>3311</v>
      </c>
      <c r="B558" s="46"/>
    </row>
    <row r="559" spans="1:2" x14ac:dyDescent="0.3">
      <c r="A559" s="50" t="s">
        <v>156</v>
      </c>
      <c r="B559" s="46">
        <v>1800000</v>
      </c>
    </row>
    <row r="560" spans="1:2" x14ac:dyDescent="0.3">
      <c r="A560" s="49">
        <v>3331</v>
      </c>
      <c r="B560" s="46"/>
    </row>
    <row r="561" spans="1:2" x14ac:dyDescent="0.3">
      <c r="A561" s="50" t="s">
        <v>167</v>
      </c>
      <c r="B561" s="46">
        <v>950000</v>
      </c>
    </row>
    <row r="562" spans="1:2" x14ac:dyDescent="0.3">
      <c r="A562" s="49">
        <v>3341</v>
      </c>
      <c r="B562" s="46"/>
    </row>
    <row r="563" spans="1:2" x14ac:dyDescent="0.3">
      <c r="A563" s="50" t="s">
        <v>68</v>
      </c>
      <c r="B563" s="46">
        <v>3900000</v>
      </c>
    </row>
    <row r="564" spans="1:2" x14ac:dyDescent="0.3">
      <c r="A564" s="49">
        <v>3381</v>
      </c>
      <c r="B564" s="46"/>
    </row>
    <row r="565" spans="1:2" x14ac:dyDescent="0.3">
      <c r="A565" s="50" t="s">
        <v>278</v>
      </c>
      <c r="B565" s="46">
        <v>77442266.879999995</v>
      </c>
    </row>
    <row r="566" spans="1:2" x14ac:dyDescent="0.3">
      <c r="A566" s="49">
        <v>3441</v>
      </c>
      <c r="B566" s="46"/>
    </row>
    <row r="567" spans="1:2" x14ac:dyDescent="0.3">
      <c r="A567" s="50" t="s">
        <v>158</v>
      </c>
      <c r="B567" s="46">
        <v>300000</v>
      </c>
    </row>
    <row r="568" spans="1:2" x14ac:dyDescent="0.3">
      <c r="A568" s="49">
        <v>3451</v>
      </c>
      <c r="B568" s="46"/>
    </row>
    <row r="569" spans="1:2" x14ac:dyDescent="0.3">
      <c r="A569" s="50" t="s">
        <v>279</v>
      </c>
      <c r="B569" s="46">
        <v>8732945.1600000001</v>
      </c>
    </row>
    <row r="570" spans="1:2" x14ac:dyDescent="0.3">
      <c r="A570" s="49">
        <v>3481</v>
      </c>
      <c r="B570" s="46"/>
    </row>
    <row r="571" spans="1:2" x14ac:dyDescent="0.3">
      <c r="A571" s="50" t="s">
        <v>280</v>
      </c>
      <c r="B571" s="46">
        <v>350000</v>
      </c>
    </row>
    <row r="572" spans="1:2" x14ac:dyDescent="0.3">
      <c r="A572" s="49">
        <v>3511</v>
      </c>
      <c r="B572" s="46"/>
    </row>
    <row r="573" spans="1:2" x14ac:dyDescent="0.3">
      <c r="A573" s="50" t="s">
        <v>257</v>
      </c>
      <c r="B573" s="46">
        <v>8250000</v>
      </c>
    </row>
    <row r="574" spans="1:2" x14ac:dyDescent="0.3">
      <c r="A574" s="49">
        <v>3521</v>
      </c>
      <c r="B574" s="46"/>
    </row>
    <row r="575" spans="1:2" x14ac:dyDescent="0.3">
      <c r="A575" s="50" t="s">
        <v>169</v>
      </c>
      <c r="B575" s="46">
        <v>40000</v>
      </c>
    </row>
    <row r="576" spans="1:2" x14ac:dyDescent="0.3">
      <c r="A576" s="49">
        <v>3551</v>
      </c>
      <c r="B576" s="46"/>
    </row>
    <row r="577" spans="1:2" x14ac:dyDescent="0.3">
      <c r="A577" s="50" t="s">
        <v>281</v>
      </c>
      <c r="B577" s="46">
        <v>22000000</v>
      </c>
    </row>
    <row r="578" spans="1:2" x14ac:dyDescent="0.3">
      <c r="A578" s="49">
        <v>3571</v>
      </c>
      <c r="B578" s="46"/>
    </row>
    <row r="579" spans="1:2" x14ac:dyDescent="0.3">
      <c r="A579" s="50" t="s">
        <v>117</v>
      </c>
      <c r="B579" s="46">
        <v>22000000</v>
      </c>
    </row>
    <row r="580" spans="1:2" x14ac:dyDescent="0.3">
      <c r="A580" s="49">
        <v>3821</v>
      </c>
      <c r="B580" s="46"/>
    </row>
    <row r="581" spans="1:2" x14ac:dyDescent="0.3">
      <c r="A581" s="50" t="s">
        <v>144</v>
      </c>
      <c r="B581" s="46">
        <v>1000000</v>
      </c>
    </row>
    <row r="582" spans="1:2" x14ac:dyDescent="0.3">
      <c r="A582" s="49">
        <v>3922</v>
      </c>
      <c r="B582" s="46"/>
    </row>
    <row r="583" spans="1:2" x14ac:dyDescent="0.3">
      <c r="A583" s="50" t="s">
        <v>282</v>
      </c>
      <c r="B583" s="46">
        <v>500000</v>
      </c>
    </row>
    <row r="584" spans="1:2" x14ac:dyDescent="0.3">
      <c r="A584" s="49">
        <v>3962</v>
      </c>
      <c r="B584" s="46"/>
    </row>
    <row r="585" spans="1:2" x14ac:dyDescent="0.3">
      <c r="A585" s="50" t="s">
        <v>194</v>
      </c>
      <c r="B585" s="46">
        <v>25000</v>
      </c>
    </row>
    <row r="586" spans="1:2" x14ac:dyDescent="0.3">
      <c r="A586" s="49">
        <v>5111</v>
      </c>
      <c r="B586" s="46"/>
    </row>
    <row r="587" spans="1:2" x14ac:dyDescent="0.3">
      <c r="A587" s="50" t="s">
        <v>98</v>
      </c>
      <c r="B587" s="46">
        <v>31878821.25</v>
      </c>
    </row>
    <row r="588" spans="1:2" x14ac:dyDescent="0.3">
      <c r="A588" s="49">
        <v>5121</v>
      </c>
      <c r="B588" s="46"/>
    </row>
    <row r="589" spans="1:2" x14ac:dyDescent="0.3">
      <c r="A589" s="50" t="s">
        <v>283</v>
      </c>
      <c r="B589" s="46">
        <v>828438.75</v>
      </c>
    </row>
    <row r="590" spans="1:2" x14ac:dyDescent="0.3">
      <c r="A590" s="49">
        <v>5191</v>
      </c>
      <c r="B590" s="46"/>
    </row>
    <row r="591" spans="1:2" x14ac:dyDescent="0.3">
      <c r="A591" s="50" t="s">
        <v>264</v>
      </c>
      <c r="B591" s="46">
        <v>297740</v>
      </c>
    </row>
    <row r="592" spans="1:2" x14ac:dyDescent="0.3">
      <c r="A592" s="49">
        <v>5411</v>
      </c>
      <c r="B592" s="46"/>
    </row>
    <row r="593" spans="1:2" x14ac:dyDescent="0.3">
      <c r="A593" s="50" t="s">
        <v>100</v>
      </c>
      <c r="B593" s="46">
        <v>31700000</v>
      </c>
    </row>
    <row r="594" spans="1:2" x14ac:dyDescent="0.3">
      <c r="A594" s="49">
        <v>5641</v>
      </c>
      <c r="B594" s="46"/>
    </row>
    <row r="595" spans="1:2" x14ac:dyDescent="0.3">
      <c r="A595" s="50" t="s">
        <v>284</v>
      </c>
      <c r="B595" s="46">
        <v>3750000</v>
      </c>
    </row>
    <row r="596" spans="1:2" x14ac:dyDescent="0.3">
      <c r="A596" s="49">
        <v>5662</v>
      </c>
      <c r="B596" s="46"/>
    </row>
    <row r="597" spans="1:2" x14ac:dyDescent="0.3">
      <c r="A597" s="50" t="s">
        <v>285</v>
      </c>
      <c r="B597" s="46">
        <v>5000000</v>
      </c>
    </row>
    <row r="598" spans="1:2" x14ac:dyDescent="0.3">
      <c r="A598" s="48" t="s">
        <v>386</v>
      </c>
      <c r="B598" s="46"/>
    </row>
    <row r="599" spans="1:2" x14ac:dyDescent="0.3">
      <c r="A599" s="49">
        <v>1111</v>
      </c>
      <c r="B599" s="46"/>
    </row>
    <row r="600" spans="1:2" x14ac:dyDescent="0.3">
      <c r="A600" s="50" t="s">
        <v>494</v>
      </c>
      <c r="B600" s="46">
        <v>14346960</v>
      </c>
    </row>
    <row r="601" spans="1:2" x14ac:dyDescent="0.3">
      <c r="A601" s="49">
        <v>1131</v>
      </c>
      <c r="B601" s="46"/>
    </row>
    <row r="602" spans="1:2" x14ac:dyDescent="0.3">
      <c r="A602" s="50" t="s">
        <v>493</v>
      </c>
      <c r="B602" s="46">
        <v>717398057.05999994</v>
      </c>
    </row>
    <row r="603" spans="1:2" x14ac:dyDescent="0.3">
      <c r="A603" s="49">
        <v>1211</v>
      </c>
      <c r="B603" s="46"/>
    </row>
    <row r="604" spans="1:2" x14ac:dyDescent="0.3">
      <c r="A604" s="50" t="s">
        <v>390</v>
      </c>
      <c r="B604" s="46">
        <v>10000000</v>
      </c>
    </row>
    <row r="605" spans="1:2" x14ac:dyDescent="0.3">
      <c r="A605" s="49">
        <v>1221</v>
      </c>
      <c r="B605" s="46"/>
    </row>
    <row r="606" spans="1:2" x14ac:dyDescent="0.3">
      <c r="A606" s="50" t="s">
        <v>472</v>
      </c>
      <c r="B606" s="46">
        <v>97611900.879999995</v>
      </c>
    </row>
    <row r="607" spans="1:2" x14ac:dyDescent="0.3">
      <c r="A607" s="49">
        <v>1231</v>
      </c>
      <c r="B607" s="46"/>
    </row>
    <row r="608" spans="1:2" x14ac:dyDescent="0.3">
      <c r="A608" s="50" t="s">
        <v>474</v>
      </c>
      <c r="B608" s="46">
        <v>26400</v>
      </c>
    </row>
    <row r="609" spans="1:2" x14ac:dyDescent="0.3">
      <c r="A609" s="49">
        <v>1321</v>
      </c>
      <c r="B609" s="46"/>
    </row>
    <row r="610" spans="1:2" x14ac:dyDescent="0.3">
      <c r="A610" s="50" t="s">
        <v>475</v>
      </c>
      <c r="B610" s="46">
        <v>11331283.35</v>
      </c>
    </row>
    <row r="611" spans="1:2" x14ac:dyDescent="0.3">
      <c r="A611" s="49">
        <v>1322</v>
      </c>
      <c r="B611" s="46"/>
    </row>
    <row r="612" spans="1:2" x14ac:dyDescent="0.3">
      <c r="A612" s="50" t="s">
        <v>476</v>
      </c>
      <c r="B612" s="46">
        <v>113312833.52000001</v>
      </c>
    </row>
    <row r="613" spans="1:2" x14ac:dyDescent="0.3">
      <c r="A613" s="49">
        <v>1331</v>
      </c>
      <c r="B613" s="46"/>
    </row>
    <row r="614" spans="1:2" x14ac:dyDescent="0.3">
      <c r="A614" s="50" t="s">
        <v>477</v>
      </c>
      <c r="B614" s="46">
        <v>730000</v>
      </c>
    </row>
    <row r="615" spans="1:2" x14ac:dyDescent="0.3">
      <c r="A615" s="49">
        <v>1341</v>
      </c>
      <c r="B615" s="46"/>
    </row>
    <row r="616" spans="1:2" x14ac:dyDescent="0.3">
      <c r="A616" s="50" t="s">
        <v>478</v>
      </c>
      <c r="B616" s="46">
        <v>1500000</v>
      </c>
    </row>
    <row r="617" spans="1:2" x14ac:dyDescent="0.3">
      <c r="A617" s="49">
        <v>1411</v>
      </c>
      <c r="B617" s="46"/>
    </row>
    <row r="618" spans="1:2" x14ac:dyDescent="0.3">
      <c r="A618" s="50" t="s">
        <v>479</v>
      </c>
      <c r="B618" s="46">
        <v>48860944.609999999</v>
      </c>
    </row>
    <row r="619" spans="1:2" x14ac:dyDescent="0.3">
      <c r="A619" s="49">
        <v>1421</v>
      </c>
      <c r="B619" s="46"/>
    </row>
    <row r="620" spans="1:2" x14ac:dyDescent="0.3">
      <c r="A620" s="50" t="s">
        <v>480</v>
      </c>
      <c r="B620" s="46">
        <v>24430472.310000002</v>
      </c>
    </row>
    <row r="621" spans="1:2" x14ac:dyDescent="0.3">
      <c r="A621" s="49">
        <v>1431</v>
      </c>
      <c r="B621" s="46"/>
    </row>
    <row r="622" spans="1:2" x14ac:dyDescent="0.3">
      <c r="A622" s="50" t="s">
        <v>481</v>
      </c>
      <c r="B622" s="46">
        <v>16286981.540000001</v>
      </c>
    </row>
    <row r="623" spans="1:2" x14ac:dyDescent="0.3">
      <c r="A623" s="49">
        <v>1432</v>
      </c>
      <c r="B623" s="46"/>
    </row>
    <row r="624" spans="1:2" x14ac:dyDescent="0.3">
      <c r="A624" s="50" t="s">
        <v>482</v>
      </c>
      <c r="B624" s="46">
        <v>142511088.47</v>
      </c>
    </row>
    <row r="625" spans="1:2" x14ac:dyDescent="0.3">
      <c r="A625" s="49">
        <v>1441</v>
      </c>
      <c r="B625" s="46"/>
    </row>
    <row r="626" spans="1:2" x14ac:dyDescent="0.3">
      <c r="A626" s="50" t="s">
        <v>387</v>
      </c>
      <c r="B626" s="46">
        <v>15000000</v>
      </c>
    </row>
    <row r="627" spans="1:2" x14ac:dyDescent="0.3">
      <c r="A627" s="49">
        <v>1521</v>
      </c>
      <c r="B627" s="46"/>
    </row>
    <row r="628" spans="1:2" x14ac:dyDescent="0.3">
      <c r="A628" s="50" t="s">
        <v>483</v>
      </c>
      <c r="B628" s="46">
        <v>1000000</v>
      </c>
    </row>
    <row r="629" spans="1:2" x14ac:dyDescent="0.3">
      <c r="A629" s="49">
        <v>1591</v>
      </c>
      <c r="B629" s="46"/>
    </row>
    <row r="630" spans="1:2" x14ac:dyDescent="0.3">
      <c r="A630" s="50" t="s">
        <v>388</v>
      </c>
      <c r="B630" s="46">
        <v>96085314</v>
      </c>
    </row>
    <row r="631" spans="1:2" x14ac:dyDescent="0.3">
      <c r="A631" s="49">
        <v>1611</v>
      </c>
      <c r="B631" s="46"/>
    </row>
    <row r="632" spans="1:2" x14ac:dyDescent="0.3">
      <c r="A632" s="50" t="s">
        <v>485</v>
      </c>
      <c r="B632" s="46">
        <v>0</v>
      </c>
    </row>
    <row r="633" spans="1:2" x14ac:dyDescent="0.3">
      <c r="A633" s="49">
        <v>3391</v>
      </c>
      <c r="B633" s="46"/>
    </row>
    <row r="634" spans="1:2" x14ac:dyDescent="0.3">
      <c r="A634" s="50" t="s">
        <v>168</v>
      </c>
      <c r="B634" s="46">
        <v>10000000</v>
      </c>
    </row>
    <row r="635" spans="1:2" x14ac:dyDescent="0.3">
      <c r="A635" s="49">
        <v>3911</v>
      </c>
      <c r="B635" s="46"/>
    </row>
    <row r="636" spans="1:2" x14ac:dyDescent="0.3">
      <c r="A636" s="50" t="s">
        <v>391</v>
      </c>
      <c r="B636" s="46">
        <v>500000</v>
      </c>
    </row>
    <row r="637" spans="1:2" x14ac:dyDescent="0.3">
      <c r="A637" s="49">
        <v>3941</v>
      </c>
      <c r="B637" s="46"/>
    </row>
    <row r="638" spans="1:2" x14ac:dyDescent="0.3">
      <c r="A638" s="50" t="s">
        <v>193</v>
      </c>
      <c r="B638" s="46">
        <v>20000000</v>
      </c>
    </row>
    <row r="639" spans="1:2" x14ac:dyDescent="0.3">
      <c r="A639" s="34" t="s">
        <v>372</v>
      </c>
      <c r="B639" s="46"/>
    </row>
    <row r="640" spans="1:2" x14ac:dyDescent="0.3">
      <c r="A640" s="47" t="s">
        <v>40</v>
      </c>
      <c r="B640" s="46"/>
    </row>
    <row r="641" spans="1:2" x14ac:dyDescent="0.3">
      <c r="A641" s="48" t="s">
        <v>373</v>
      </c>
      <c r="B641" s="46"/>
    </row>
    <row r="642" spans="1:2" x14ac:dyDescent="0.3">
      <c r="A642" s="49">
        <v>3311</v>
      </c>
      <c r="B642" s="46"/>
    </row>
    <row r="643" spans="1:2" x14ac:dyDescent="0.3">
      <c r="A643" s="50" t="s">
        <v>156</v>
      </c>
      <c r="B643" s="46">
        <v>1500000</v>
      </c>
    </row>
    <row r="644" spans="1:2" x14ac:dyDescent="0.3">
      <c r="A644" s="49">
        <v>3341</v>
      </c>
      <c r="B644" s="46"/>
    </row>
    <row r="645" spans="1:2" x14ac:dyDescent="0.3">
      <c r="A645" s="50" t="s">
        <v>68</v>
      </c>
      <c r="B645" s="46">
        <v>500000</v>
      </c>
    </row>
    <row r="646" spans="1:2" x14ac:dyDescent="0.3">
      <c r="A646" s="34" t="s">
        <v>229</v>
      </c>
      <c r="B646" s="46"/>
    </row>
    <row r="647" spans="1:2" x14ac:dyDescent="0.3">
      <c r="A647" s="47" t="s">
        <v>75</v>
      </c>
      <c r="B647" s="46"/>
    </row>
    <row r="648" spans="1:2" x14ac:dyDescent="0.3">
      <c r="A648" s="48" t="s">
        <v>230</v>
      </c>
      <c r="B648" s="46"/>
    </row>
    <row r="649" spans="1:2" x14ac:dyDescent="0.3">
      <c r="A649" s="49">
        <v>4411</v>
      </c>
      <c r="B649" s="46"/>
    </row>
    <row r="650" spans="1:2" x14ac:dyDescent="0.3">
      <c r="A650" s="50" t="s">
        <v>226</v>
      </c>
      <c r="B650" s="46">
        <v>3800000</v>
      </c>
    </row>
    <row r="651" spans="1:2" x14ac:dyDescent="0.3">
      <c r="A651" s="49">
        <v>4451</v>
      </c>
      <c r="B651" s="46"/>
    </row>
    <row r="652" spans="1:2" x14ac:dyDescent="0.3">
      <c r="A652" s="50" t="s">
        <v>233</v>
      </c>
      <c r="B652" s="46">
        <v>1800000</v>
      </c>
    </row>
    <row r="653" spans="1:2" x14ac:dyDescent="0.3">
      <c r="A653" s="34" t="s">
        <v>239</v>
      </c>
      <c r="B653" s="46"/>
    </row>
    <row r="654" spans="1:2" x14ac:dyDescent="0.3">
      <c r="A654" s="47" t="s">
        <v>75</v>
      </c>
      <c r="B654" s="46"/>
    </row>
    <row r="655" spans="1:2" x14ac:dyDescent="0.3">
      <c r="A655" s="48" t="s">
        <v>375</v>
      </c>
      <c r="B655" s="46"/>
    </row>
    <row r="656" spans="1:2" x14ac:dyDescent="0.3">
      <c r="A656" s="49">
        <v>4481</v>
      </c>
      <c r="B656" s="46"/>
    </row>
    <row r="657" spans="1:2" x14ac:dyDescent="0.3">
      <c r="A657" s="50" t="s">
        <v>376</v>
      </c>
      <c r="B657" s="46">
        <v>3100000</v>
      </c>
    </row>
    <row r="658" spans="1:2" x14ac:dyDescent="0.3">
      <c r="A658" s="47" t="s">
        <v>40</v>
      </c>
      <c r="B658" s="46"/>
    </row>
    <row r="659" spans="1:2" x14ac:dyDescent="0.3">
      <c r="A659" s="48" t="s">
        <v>240</v>
      </c>
      <c r="B659" s="46"/>
    </row>
    <row r="660" spans="1:2" x14ac:dyDescent="0.3">
      <c r="A660" s="49">
        <v>2111</v>
      </c>
      <c r="B660" s="46"/>
    </row>
    <row r="661" spans="1:2" x14ac:dyDescent="0.3">
      <c r="A661" s="50" t="s">
        <v>154</v>
      </c>
      <c r="B661" s="46">
        <v>10000</v>
      </c>
    </row>
    <row r="662" spans="1:2" x14ac:dyDescent="0.3">
      <c r="A662" s="49">
        <v>2211</v>
      </c>
      <c r="B662" s="46"/>
    </row>
    <row r="663" spans="1:2" x14ac:dyDescent="0.3">
      <c r="A663" s="50" t="s">
        <v>155</v>
      </c>
      <c r="B663" s="46">
        <v>10000</v>
      </c>
    </row>
    <row r="664" spans="1:2" x14ac:dyDescent="0.3">
      <c r="A664" s="49">
        <v>3311</v>
      </c>
      <c r="B664" s="46"/>
    </row>
    <row r="665" spans="1:2" x14ac:dyDescent="0.3">
      <c r="A665" s="50" t="s">
        <v>156</v>
      </c>
      <c r="B665" s="46">
        <v>500000</v>
      </c>
    </row>
    <row r="666" spans="1:2" x14ac:dyDescent="0.3">
      <c r="A666" s="49">
        <v>3411</v>
      </c>
      <c r="B666" s="46"/>
    </row>
    <row r="667" spans="1:2" x14ac:dyDescent="0.3">
      <c r="A667" s="50" t="s">
        <v>157</v>
      </c>
      <c r="B667" s="46">
        <v>2500000</v>
      </c>
    </row>
    <row r="668" spans="1:2" x14ac:dyDescent="0.3">
      <c r="A668" s="49">
        <v>5811</v>
      </c>
      <c r="B668" s="46"/>
    </row>
    <row r="669" spans="1:2" x14ac:dyDescent="0.3">
      <c r="A669" s="50" t="s">
        <v>243</v>
      </c>
      <c r="B669" s="46">
        <v>32500000</v>
      </c>
    </row>
    <row r="670" spans="1:2" x14ac:dyDescent="0.3">
      <c r="A670" s="34" t="s">
        <v>150</v>
      </c>
      <c r="B670" s="46"/>
    </row>
    <row r="671" spans="1:2" x14ac:dyDescent="0.3">
      <c r="A671" s="47" t="s">
        <v>75</v>
      </c>
      <c r="B671" s="46"/>
    </row>
    <row r="672" spans="1:2" x14ac:dyDescent="0.3">
      <c r="A672" s="48" t="s">
        <v>151</v>
      </c>
      <c r="B672" s="46"/>
    </row>
    <row r="673" spans="1:2" x14ac:dyDescent="0.3">
      <c r="A673" s="49">
        <v>2111</v>
      </c>
      <c r="B673" s="46"/>
    </row>
    <row r="674" spans="1:2" x14ac:dyDescent="0.3">
      <c r="A674" s="50" t="s">
        <v>154</v>
      </c>
      <c r="B674" s="46">
        <v>20000</v>
      </c>
    </row>
    <row r="675" spans="1:2" x14ac:dyDescent="0.3">
      <c r="A675" s="49">
        <v>2211</v>
      </c>
      <c r="B675" s="46"/>
    </row>
    <row r="676" spans="1:2" x14ac:dyDescent="0.3">
      <c r="A676" s="50" t="s">
        <v>155</v>
      </c>
      <c r="B676" s="46">
        <v>10000</v>
      </c>
    </row>
    <row r="677" spans="1:2" x14ac:dyDescent="0.3">
      <c r="A677" s="49">
        <v>3311</v>
      </c>
      <c r="B677" s="46"/>
    </row>
    <row r="678" spans="1:2" x14ac:dyDescent="0.3">
      <c r="A678" s="50" t="s">
        <v>156</v>
      </c>
      <c r="B678" s="46">
        <v>3200000</v>
      </c>
    </row>
    <row r="679" spans="1:2" x14ac:dyDescent="0.3">
      <c r="A679" s="49">
        <v>3411</v>
      </c>
      <c r="B679" s="46"/>
    </row>
    <row r="680" spans="1:2" x14ac:dyDescent="0.3">
      <c r="A680" s="50" t="s">
        <v>157</v>
      </c>
      <c r="B680" s="46">
        <v>50000</v>
      </c>
    </row>
    <row r="681" spans="1:2" x14ac:dyDescent="0.3">
      <c r="A681" s="49">
        <v>3441</v>
      </c>
      <c r="B681" s="46"/>
    </row>
    <row r="682" spans="1:2" x14ac:dyDescent="0.3">
      <c r="A682" s="50" t="s">
        <v>158</v>
      </c>
      <c r="B682" s="46">
        <v>5000</v>
      </c>
    </row>
    <row r="683" spans="1:2" x14ac:dyDescent="0.3">
      <c r="A683" s="34" t="s">
        <v>465</v>
      </c>
      <c r="B683" s="46"/>
    </row>
    <row r="684" spans="1:2" x14ac:dyDescent="0.3">
      <c r="A684" s="47" t="s">
        <v>62</v>
      </c>
      <c r="B684" s="46"/>
    </row>
    <row r="685" spans="1:2" x14ac:dyDescent="0.3">
      <c r="A685" s="48" t="s">
        <v>466</v>
      </c>
      <c r="B685" s="46"/>
    </row>
    <row r="686" spans="1:2" x14ac:dyDescent="0.3">
      <c r="A686" s="49">
        <v>4211</v>
      </c>
      <c r="B686" s="46"/>
    </row>
    <row r="687" spans="1:2" x14ac:dyDescent="0.3">
      <c r="A687" s="50" t="s">
        <v>212</v>
      </c>
      <c r="B687" s="46">
        <v>99750000</v>
      </c>
    </row>
    <row r="688" spans="1:2" x14ac:dyDescent="0.3">
      <c r="A688" s="34" t="s">
        <v>84</v>
      </c>
      <c r="B688" s="46"/>
    </row>
    <row r="689" spans="1:2" x14ac:dyDescent="0.3">
      <c r="A689" s="47" t="s">
        <v>40</v>
      </c>
      <c r="B689" s="46"/>
    </row>
    <row r="690" spans="1:2" x14ac:dyDescent="0.3">
      <c r="A690" s="48" t="s">
        <v>248</v>
      </c>
      <c r="B690" s="46"/>
    </row>
    <row r="691" spans="1:2" x14ac:dyDescent="0.3">
      <c r="A691" s="49">
        <v>2111</v>
      </c>
      <c r="B691" s="46"/>
    </row>
    <row r="692" spans="1:2" x14ac:dyDescent="0.3">
      <c r="A692" s="50" t="s">
        <v>154</v>
      </c>
      <c r="B692" s="46">
        <v>100000</v>
      </c>
    </row>
    <row r="693" spans="1:2" x14ac:dyDescent="0.3">
      <c r="A693" s="49">
        <v>2141</v>
      </c>
      <c r="B693" s="46"/>
    </row>
    <row r="694" spans="1:2" x14ac:dyDescent="0.3">
      <c r="A694" s="50" t="s">
        <v>159</v>
      </c>
      <c r="B694" s="46">
        <v>10000</v>
      </c>
    </row>
    <row r="695" spans="1:2" x14ac:dyDescent="0.3">
      <c r="A695" s="49">
        <v>2161</v>
      </c>
      <c r="B695" s="46"/>
    </row>
    <row r="696" spans="1:2" x14ac:dyDescent="0.3">
      <c r="A696" s="50" t="s">
        <v>184</v>
      </c>
      <c r="B696" s="46">
        <v>2000</v>
      </c>
    </row>
    <row r="697" spans="1:2" x14ac:dyDescent="0.3">
      <c r="A697" s="49">
        <v>2181</v>
      </c>
      <c r="B697" s="46"/>
    </row>
    <row r="698" spans="1:2" x14ac:dyDescent="0.3">
      <c r="A698" s="50" t="s">
        <v>189</v>
      </c>
      <c r="B698" s="46">
        <v>5263500</v>
      </c>
    </row>
    <row r="699" spans="1:2" x14ac:dyDescent="0.3">
      <c r="A699" s="49">
        <v>2211</v>
      </c>
      <c r="B699" s="46"/>
    </row>
    <row r="700" spans="1:2" x14ac:dyDescent="0.3">
      <c r="A700" s="50" t="s">
        <v>155</v>
      </c>
      <c r="B700" s="46">
        <v>25000</v>
      </c>
    </row>
    <row r="701" spans="1:2" x14ac:dyDescent="0.3">
      <c r="A701" s="49">
        <v>2441</v>
      </c>
      <c r="B701" s="46"/>
    </row>
    <row r="702" spans="1:2" x14ac:dyDescent="0.3">
      <c r="A702" s="50" t="s">
        <v>251</v>
      </c>
      <c r="B702" s="46">
        <v>4000</v>
      </c>
    </row>
    <row r="703" spans="1:2" x14ac:dyDescent="0.3">
      <c r="A703" s="49">
        <v>2461</v>
      </c>
      <c r="B703" s="46"/>
    </row>
    <row r="704" spans="1:2" x14ac:dyDescent="0.3">
      <c r="A704" s="50" t="s">
        <v>160</v>
      </c>
      <c r="B704" s="46">
        <v>500</v>
      </c>
    </row>
    <row r="705" spans="1:2" x14ac:dyDescent="0.3">
      <c r="A705" s="49">
        <v>2471</v>
      </c>
      <c r="B705" s="46"/>
    </row>
    <row r="706" spans="1:2" x14ac:dyDescent="0.3">
      <c r="A706" s="50" t="s">
        <v>252</v>
      </c>
      <c r="B706" s="46">
        <v>11000</v>
      </c>
    </row>
    <row r="707" spans="1:2" x14ac:dyDescent="0.3">
      <c r="A707" s="49">
        <v>2721</v>
      </c>
      <c r="B707" s="46"/>
    </row>
    <row r="708" spans="1:2" x14ac:dyDescent="0.3">
      <c r="A708" s="50" t="s">
        <v>142</v>
      </c>
      <c r="B708" s="46">
        <v>15000</v>
      </c>
    </row>
    <row r="709" spans="1:2" x14ac:dyDescent="0.3">
      <c r="A709" s="49">
        <v>2911</v>
      </c>
      <c r="B709" s="46"/>
    </row>
    <row r="710" spans="1:2" x14ac:dyDescent="0.3">
      <c r="A710" s="50" t="s">
        <v>143</v>
      </c>
      <c r="B710" s="46">
        <v>10000</v>
      </c>
    </row>
    <row r="711" spans="1:2" x14ac:dyDescent="0.3">
      <c r="A711" s="49">
        <v>2921</v>
      </c>
      <c r="B711" s="46"/>
    </row>
    <row r="712" spans="1:2" x14ac:dyDescent="0.3">
      <c r="A712" s="50" t="s">
        <v>253</v>
      </c>
      <c r="B712" s="46">
        <v>3000</v>
      </c>
    </row>
    <row r="713" spans="1:2" x14ac:dyDescent="0.3">
      <c r="A713" s="49">
        <v>2941</v>
      </c>
      <c r="B713" s="46"/>
    </row>
    <row r="714" spans="1:2" x14ac:dyDescent="0.3">
      <c r="A714" s="50" t="s">
        <v>161</v>
      </c>
      <c r="B714" s="46">
        <v>15000</v>
      </c>
    </row>
    <row r="715" spans="1:2" x14ac:dyDescent="0.3">
      <c r="A715" s="49">
        <v>2961</v>
      </c>
      <c r="B715" s="46"/>
    </row>
    <row r="716" spans="1:2" x14ac:dyDescent="0.3">
      <c r="A716" s="50" t="s">
        <v>199</v>
      </c>
      <c r="B716" s="46">
        <v>8000</v>
      </c>
    </row>
    <row r="717" spans="1:2" x14ac:dyDescent="0.3">
      <c r="A717" s="49">
        <v>3181</v>
      </c>
      <c r="B717" s="46"/>
    </row>
    <row r="718" spans="1:2" x14ac:dyDescent="0.3">
      <c r="A718" s="50" t="s">
        <v>254</v>
      </c>
      <c r="B718" s="46">
        <v>7000</v>
      </c>
    </row>
    <row r="719" spans="1:2" x14ac:dyDescent="0.3">
      <c r="A719" s="49">
        <v>3311</v>
      </c>
      <c r="B719" s="46"/>
    </row>
    <row r="720" spans="1:2" x14ac:dyDescent="0.3">
      <c r="A720" s="50" t="s">
        <v>156</v>
      </c>
      <c r="B720" s="46">
        <v>1616888</v>
      </c>
    </row>
    <row r="721" spans="1:2" x14ac:dyDescent="0.3">
      <c r="A721" s="49">
        <v>3331</v>
      </c>
      <c r="B721" s="46"/>
    </row>
    <row r="722" spans="1:2" x14ac:dyDescent="0.3">
      <c r="A722" s="50" t="s">
        <v>167</v>
      </c>
      <c r="B722" s="46">
        <v>833112</v>
      </c>
    </row>
    <row r="723" spans="1:2" x14ac:dyDescent="0.3">
      <c r="A723" s="49">
        <v>3361</v>
      </c>
      <c r="B723" s="46"/>
    </row>
    <row r="724" spans="1:2" x14ac:dyDescent="0.3">
      <c r="A724" s="50" t="s">
        <v>191</v>
      </c>
      <c r="B724" s="46">
        <v>4323</v>
      </c>
    </row>
    <row r="725" spans="1:2" x14ac:dyDescent="0.3">
      <c r="A725" s="49">
        <v>3411</v>
      </c>
      <c r="B725" s="46"/>
    </row>
    <row r="726" spans="1:2" x14ac:dyDescent="0.3">
      <c r="A726" s="50" t="s">
        <v>157</v>
      </c>
      <c r="B726" s="46">
        <v>22880677</v>
      </c>
    </row>
    <row r="727" spans="1:2" x14ac:dyDescent="0.3">
      <c r="A727" s="49">
        <v>3421</v>
      </c>
      <c r="B727" s="46"/>
    </row>
    <row r="728" spans="1:2" x14ac:dyDescent="0.3">
      <c r="A728" s="50" t="s">
        <v>255</v>
      </c>
      <c r="B728" s="46">
        <v>40000000</v>
      </c>
    </row>
    <row r="729" spans="1:2" x14ac:dyDescent="0.3">
      <c r="A729" s="49">
        <v>3431</v>
      </c>
      <c r="B729" s="46"/>
    </row>
    <row r="730" spans="1:2" x14ac:dyDescent="0.3">
      <c r="A730" s="50" t="s">
        <v>256</v>
      </c>
      <c r="B730" s="46">
        <v>4100000</v>
      </c>
    </row>
    <row r="731" spans="1:2" x14ac:dyDescent="0.3">
      <c r="A731" s="49">
        <v>3511</v>
      </c>
      <c r="B731" s="46"/>
    </row>
    <row r="732" spans="1:2" x14ac:dyDescent="0.3">
      <c r="A732" s="50" t="s">
        <v>257</v>
      </c>
      <c r="B732" s="46">
        <v>21000000</v>
      </c>
    </row>
    <row r="733" spans="1:2" x14ac:dyDescent="0.3">
      <c r="A733" s="49">
        <v>3571</v>
      </c>
      <c r="B733" s="46"/>
    </row>
    <row r="734" spans="1:2" x14ac:dyDescent="0.3">
      <c r="A734" s="50" t="s">
        <v>117</v>
      </c>
      <c r="B734" s="46">
        <v>10000000</v>
      </c>
    </row>
    <row r="735" spans="1:2" x14ac:dyDescent="0.3">
      <c r="A735" s="49">
        <v>3711</v>
      </c>
      <c r="B735" s="46"/>
    </row>
    <row r="736" spans="1:2" x14ac:dyDescent="0.3">
      <c r="A736" s="50" t="s">
        <v>260</v>
      </c>
      <c r="B736" s="46">
        <v>15000</v>
      </c>
    </row>
    <row r="737" spans="1:2" x14ac:dyDescent="0.3">
      <c r="A737" s="49">
        <v>3751</v>
      </c>
      <c r="B737" s="46"/>
    </row>
    <row r="738" spans="1:2" x14ac:dyDescent="0.3">
      <c r="A738" s="50" t="s">
        <v>261</v>
      </c>
      <c r="B738" s="46">
        <v>0</v>
      </c>
    </row>
    <row r="739" spans="1:2" x14ac:dyDescent="0.3">
      <c r="A739" s="49">
        <v>3941</v>
      </c>
      <c r="B739" s="46"/>
    </row>
    <row r="740" spans="1:2" x14ac:dyDescent="0.3">
      <c r="A740" s="50" t="s">
        <v>193</v>
      </c>
      <c r="B740" s="46">
        <v>500000</v>
      </c>
    </row>
    <row r="741" spans="1:2" x14ac:dyDescent="0.3">
      <c r="A741" s="49">
        <v>3961</v>
      </c>
      <c r="B741" s="46"/>
    </row>
    <row r="742" spans="1:2" x14ac:dyDescent="0.3">
      <c r="A742" s="50" t="s">
        <v>262</v>
      </c>
      <c r="B742" s="46">
        <v>50000</v>
      </c>
    </row>
    <row r="743" spans="1:2" x14ac:dyDescent="0.3">
      <c r="A743" s="49">
        <v>5151</v>
      </c>
      <c r="B743" s="46"/>
    </row>
    <row r="744" spans="1:2" x14ac:dyDescent="0.3">
      <c r="A744" s="50" t="s">
        <v>263</v>
      </c>
      <c r="B744" s="46">
        <v>6135240</v>
      </c>
    </row>
    <row r="745" spans="1:2" x14ac:dyDescent="0.3">
      <c r="A745" s="49">
        <v>5191</v>
      </c>
      <c r="B745" s="46"/>
    </row>
    <row r="746" spans="1:2" x14ac:dyDescent="0.3">
      <c r="A746" s="50" t="s">
        <v>264</v>
      </c>
      <c r="B746" s="46">
        <v>238000</v>
      </c>
    </row>
    <row r="747" spans="1:2" x14ac:dyDescent="0.3">
      <c r="A747" s="49">
        <v>5811</v>
      </c>
      <c r="B747" s="46"/>
    </row>
    <row r="748" spans="1:2" x14ac:dyDescent="0.3">
      <c r="A748" s="50" t="s">
        <v>243</v>
      </c>
      <c r="B748" s="46">
        <v>5000000</v>
      </c>
    </row>
    <row r="749" spans="1:2" x14ac:dyDescent="0.3">
      <c r="A749" s="49">
        <v>5911</v>
      </c>
      <c r="B749" s="46"/>
    </row>
    <row r="750" spans="1:2" x14ac:dyDescent="0.3">
      <c r="A750" s="50" t="s">
        <v>175</v>
      </c>
      <c r="B750" s="46">
        <v>3010000</v>
      </c>
    </row>
    <row r="751" spans="1:2" x14ac:dyDescent="0.3">
      <c r="A751" s="49">
        <v>5971</v>
      </c>
      <c r="B751" s="46"/>
    </row>
    <row r="752" spans="1:2" x14ac:dyDescent="0.3">
      <c r="A752" s="50" t="s">
        <v>177</v>
      </c>
      <c r="B752" s="46">
        <v>8526</v>
      </c>
    </row>
    <row r="753" spans="1:2" x14ac:dyDescent="0.3">
      <c r="A753" s="49">
        <v>6321</v>
      </c>
      <c r="B753" s="46"/>
    </row>
    <row r="754" spans="1:2" x14ac:dyDescent="0.3">
      <c r="A754" s="50" t="s">
        <v>266</v>
      </c>
      <c r="B754" s="46">
        <v>118680360</v>
      </c>
    </row>
    <row r="755" spans="1:2" x14ac:dyDescent="0.3">
      <c r="A755" s="49">
        <v>7991</v>
      </c>
      <c r="B755" s="46"/>
    </row>
    <row r="756" spans="1:2" x14ac:dyDescent="0.3">
      <c r="A756" s="50" t="s">
        <v>269</v>
      </c>
      <c r="B756" s="46">
        <v>5000000</v>
      </c>
    </row>
    <row r="757" spans="1:2" x14ac:dyDescent="0.3">
      <c r="A757" s="48" t="s">
        <v>270</v>
      </c>
      <c r="B757" s="46"/>
    </row>
    <row r="758" spans="1:2" x14ac:dyDescent="0.3">
      <c r="A758" s="49">
        <v>3391</v>
      </c>
      <c r="B758" s="46"/>
    </row>
    <row r="759" spans="1:2" x14ac:dyDescent="0.3">
      <c r="A759" s="50" t="s">
        <v>168</v>
      </c>
      <c r="B759" s="46">
        <v>17000000</v>
      </c>
    </row>
    <row r="760" spans="1:2" x14ac:dyDescent="0.3">
      <c r="A760" s="48" t="s">
        <v>85</v>
      </c>
      <c r="B760" s="46"/>
    </row>
    <row r="761" spans="1:2" x14ac:dyDescent="0.3">
      <c r="A761" s="49">
        <v>3921</v>
      </c>
      <c r="B761" s="46"/>
    </row>
    <row r="762" spans="1:2" x14ac:dyDescent="0.3">
      <c r="A762" s="50" t="s">
        <v>497</v>
      </c>
      <c r="B762" s="46">
        <v>7758843.5199999996</v>
      </c>
    </row>
    <row r="763" spans="1:2" x14ac:dyDescent="0.3">
      <c r="A763" s="49">
        <v>4211</v>
      </c>
      <c r="B763" s="46"/>
    </row>
    <row r="764" spans="1:2" x14ac:dyDescent="0.3">
      <c r="A764" s="50" t="s">
        <v>212</v>
      </c>
      <c r="B764" s="46">
        <v>2500000</v>
      </c>
    </row>
    <row r="765" spans="1:2" x14ac:dyDescent="0.3">
      <c r="A765" s="49">
        <v>4251</v>
      </c>
      <c r="B765" s="46"/>
    </row>
    <row r="766" spans="1:2" x14ac:dyDescent="0.3">
      <c r="A766" s="50" t="s">
        <v>471</v>
      </c>
      <c r="B766" s="46">
        <v>25000000</v>
      </c>
    </row>
    <row r="767" spans="1:2" x14ac:dyDescent="0.3">
      <c r="A767" s="49">
        <v>9111</v>
      </c>
      <c r="B767" s="46"/>
    </row>
    <row r="768" spans="1:2" x14ac:dyDescent="0.3">
      <c r="A768" s="50" t="s">
        <v>89</v>
      </c>
      <c r="B768" s="46">
        <v>24713862.890000001</v>
      </c>
    </row>
    <row r="769" spans="1:2" x14ac:dyDescent="0.3">
      <c r="A769" s="49">
        <v>9211</v>
      </c>
      <c r="B769" s="46"/>
    </row>
    <row r="770" spans="1:2" x14ac:dyDescent="0.3">
      <c r="A770" s="50" t="s">
        <v>90</v>
      </c>
      <c r="B770" s="46">
        <v>11000000</v>
      </c>
    </row>
    <row r="771" spans="1:2" x14ac:dyDescent="0.3">
      <c r="A771" s="48" t="s">
        <v>244</v>
      </c>
      <c r="B771" s="46"/>
    </row>
    <row r="772" spans="1:2" x14ac:dyDescent="0.3">
      <c r="A772" s="49">
        <v>2181</v>
      </c>
      <c r="B772" s="46"/>
    </row>
    <row r="773" spans="1:2" x14ac:dyDescent="0.3">
      <c r="A773" s="50" t="s">
        <v>189</v>
      </c>
      <c r="B773" s="46">
        <v>5954000</v>
      </c>
    </row>
    <row r="774" spans="1:2" x14ac:dyDescent="0.3">
      <c r="A774" s="49">
        <v>3941</v>
      </c>
      <c r="B774" s="46"/>
    </row>
    <row r="775" spans="1:2" x14ac:dyDescent="0.3">
      <c r="A775" s="50" t="s">
        <v>193</v>
      </c>
      <c r="B775" s="46">
        <v>800000</v>
      </c>
    </row>
    <row r="776" spans="1:2" x14ac:dyDescent="0.3">
      <c r="A776" s="49">
        <v>3942</v>
      </c>
      <c r="B776" s="46"/>
    </row>
    <row r="777" spans="1:2" x14ac:dyDescent="0.3">
      <c r="A777" s="50" t="s">
        <v>247</v>
      </c>
      <c r="B777" s="46">
        <v>150000</v>
      </c>
    </row>
    <row r="778" spans="1:2" x14ac:dyDescent="0.3">
      <c r="A778" s="34" t="s">
        <v>543</v>
      </c>
      <c r="B778" s="46"/>
    </row>
    <row r="779" spans="1:2" x14ac:dyDescent="0.3">
      <c r="A779" s="47" t="s">
        <v>180</v>
      </c>
      <c r="B779" s="46"/>
    </row>
    <row r="780" spans="1:2" x14ac:dyDescent="0.3">
      <c r="A780" s="48" t="s">
        <v>624</v>
      </c>
      <c r="B780" s="46"/>
    </row>
    <row r="781" spans="1:2" x14ac:dyDescent="0.3">
      <c r="A781" s="49">
        <v>4211</v>
      </c>
      <c r="B781" s="46"/>
    </row>
    <row r="782" spans="1:2" x14ac:dyDescent="0.3">
      <c r="A782" s="50" t="s">
        <v>212</v>
      </c>
      <c r="B782" s="46">
        <v>225000000</v>
      </c>
    </row>
    <row r="783" spans="1:2" x14ac:dyDescent="0.3">
      <c r="A783" s="13" t="s">
        <v>531</v>
      </c>
      <c r="B783" s="1">
        <v>6191079647.4000025</v>
      </c>
    </row>
  </sheetData>
  <pageMargins left="0.70866141732283472" right="0.70866141732283472" top="0.97916666666666663" bottom="0.74803149606299213" header="0.31496062992125984" footer="0.31496062992125984"/>
  <pageSetup orientation="portrait" r:id="rId2"/>
  <headerFooter>
    <oddHeader>&amp;CMUNICIPIO DE TLAJOMULCO DE ZÚÑIGA
2DA MODIFICACIÓN PRESUPUESTAL 2026
CLASIFICACIÓN DEL ESTADO DEL PRESUPUESTO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F07F53-E086-4082-95B3-0FF7B1B0D9BB}">
  <dimension ref="A1:E305"/>
  <sheetViews>
    <sheetView workbookViewId="0">
      <selection activeCell="B1" sqref="B1:I45"/>
    </sheetView>
  </sheetViews>
  <sheetFormatPr baseColWidth="10" defaultRowHeight="14.4" x14ac:dyDescent="0.3"/>
  <cols>
    <col min="1" max="1" width="10.77734375" bestFit="1" customWidth="1"/>
    <col min="2" max="2" width="75.44140625" customWidth="1"/>
    <col min="3" max="3" width="18.77734375" bestFit="1" customWidth="1"/>
    <col min="4" max="4" width="17" bestFit="1" customWidth="1"/>
    <col min="5" max="5" width="18.77734375" bestFit="1" customWidth="1"/>
  </cols>
  <sheetData>
    <row r="1" spans="1:5" ht="24.45" customHeight="1" x14ac:dyDescent="0.3">
      <c r="A1" s="143" t="s">
        <v>628</v>
      </c>
      <c r="B1" s="144"/>
      <c r="C1" s="144"/>
      <c r="D1" s="144"/>
      <c r="E1" s="145"/>
    </row>
    <row r="2" spans="1:5" ht="22.5" customHeight="1" x14ac:dyDescent="0.3">
      <c r="A2" s="146" t="s">
        <v>629</v>
      </c>
      <c r="B2" s="147"/>
      <c r="C2" s="147"/>
      <c r="D2" s="147"/>
      <c r="E2" s="148"/>
    </row>
    <row r="3" spans="1:5" ht="16.5" customHeight="1" x14ac:dyDescent="0.3">
      <c r="A3" s="149" t="s">
        <v>630</v>
      </c>
      <c r="B3" s="149" t="s">
        <v>631</v>
      </c>
      <c r="C3" s="151" t="s">
        <v>632</v>
      </c>
      <c r="D3" s="151" t="s">
        <v>633</v>
      </c>
      <c r="E3" s="151" t="s">
        <v>634</v>
      </c>
    </row>
    <row r="4" spans="1:5" ht="20.55" customHeight="1" thickBot="1" x14ac:dyDescent="0.35">
      <c r="A4" s="150"/>
      <c r="B4" s="150"/>
      <c r="C4" s="152"/>
      <c r="D4" s="152"/>
      <c r="E4" s="152"/>
    </row>
    <row r="5" spans="1:5" ht="24" customHeight="1" thickBot="1" x14ac:dyDescent="0.35">
      <c r="A5" s="67"/>
      <c r="B5" s="68" t="s">
        <v>635</v>
      </c>
      <c r="C5" s="69">
        <f>SUM(C6+C51+C57+C62+C192+C216+C239+C251+C286+C297)</f>
        <v>5961676672.3299999</v>
      </c>
      <c r="D5" s="69">
        <f>SUM(D6+D51+D57+D62+D192+D216+D239+D251+D286+D297)</f>
        <v>229402975.06999999</v>
      </c>
      <c r="E5" s="69">
        <f>SUM(E6+E51+E57+E62+E192+E216+E239+E251+E286+E297)</f>
        <v>6191079647.3999996</v>
      </c>
    </row>
    <row r="6" spans="1:5" ht="24" customHeight="1" thickBot="1" x14ac:dyDescent="0.35">
      <c r="A6" s="79">
        <v>1</v>
      </c>
      <c r="B6" s="80" t="s">
        <v>636</v>
      </c>
      <c r="C6" s="81">
        <f>SUM(C7+C16+C27+C28+C29+C30+C31+C50)</f>
        <v>1817359057</v>
      </c>
      <c r="D6" s="81">
        <f>SUM(D7+D16+D27+D28+D29+D30+D31+D50)</f>
        <v>175000000</v>
      </c>
      <c r="E6" s="81">
        <f>SUM(E7+E16+E27+E28+E29+E30+E31+E50)</f>
        <v>1992359057</v>
      </c>
    </row>
    <row r="7" spans="1:5" ht="24" customHeight="1" thickBot="1" x14ac:dyDescent="0.35">
      <c r="A7" s="70">
        <v>1.1000000000000001</v>
      </c>
      <c r="B7" s="68" t="s">
        <v>637</v>
      </c>
      <c r="C7" s="71">
        <f>SUM(C8)</f>
        <v>23318765</v>
      </c>
      <c r="D7" s="71">
        <f>SUM(D8)</f>
        <v>0</v>
      </c>
      <c r="E7" s="72">
        <f>SUM(E8)</f>
        <v>23318765</v>
      </c>
    </row>
    <row r="8" spans="1:5" ht="24" customHeight="1" thickBot="1" x14ac:dyDescent="0.35">
      <c r="A8" s="73" t="s">
        <v>638</v>
      </c>
      <c r="B8" s="74" t="s">
        <v>639</v>
      </c>
      <c r="C8" s="71">
        <f>SUM(C9:C15)</f>
        <v>23318765</v>
      </c>
      <c r="D8" s="71">
        <f>SUM(D9:D15)</f>
        <v>0</v>
      </c>
      <c r="E8" s="72">
        <f>SUM(E9:E15)</f>
        <v>23318765</v>
      </c>
    </row>
    <row r="9" spans="1:5" ht="24" customHeight="1" thickBot="1" x14ac:dyDescent="0.35">
      <c r="A9" s="73" t="s">
        <v>640</v>
      </c>
      <c r="B9" s="75" t="s">
        <v>641</v>
      </c>
      <c r="C9" s="76">
        <v>0</v>
      </c>
      <c r="D9" s="76"/>
      <c r="E9" s="77">
        <f>C9+D9</f>
        <v>0</v>
      </c>
    </row>
    <row r="10" spans="1:5" ht="24" customHeight="1" thickBot="1" x14ac:dyDescent="0.35">
      <c r="A10" s="73" t="s">
        <v>642</v>
      </c>
      <c r="B10" s="75" t="s">
        <v>643</v>
      </c>
      <c r="C10" s="76">
        <v>23318765</v>
      </c>
      <c r="D10" s="76"/>
      <c r="E10" s="77">
        <f t="shared" ref="E10:E15" si="0">C10+D10</f>
        <v>23318765</v>
      </c>
    </row>
    <row r="11" spans="1:5" ht="24" customHeight="1" thickBot="1" x14ac:dyDescent="0.35">
      <c r="A11" s="73" t="s">
        <v>644</v>
      </c>
      <c r="B11" s="75" t="s">
        <v>645</v>
      </c>
      <c r="C11" s="76">
        <v>0</v>
      </c>
      <c r="D11" s="76"/>
      <c r="E11" s="77">
        <f t="shared" si="0"/>
        <v>0</v>
      </c>
    </row>
    <row r="12" spans="1:5" ht="24" customHeight="1" thickBot="1" x14ac:dyDescent="0.35">
      <c r="A12" s="73" t="s">
        <v>646</v>
      </c>
      <c r="B12" s="75" t="s">
        <v>647</v>
      </c>
      <c r="C12" s="76">
        <v>0</v>
      </c>
      <c r="D12" s="76"/>
      <c r="E12" s="77">
        <f t="shared" si="0"/>
        <v>0</v>
      </c>
    </row>
    <row r="13" spans="1:5" ht="24" customHeight="1" thickBot="1" x14ac:dyDescent="0.35">
      <c r="A13" s="73" t="s">
        <v>648</v>
      </c>
      <c r="B13" s="75" t="s">
        <v>649</v>
      </c>
      <c r="C13" s="76">
        <v>0</v>
      </c>
      <c r="D13" s="76"/>
      <c r="E13" s="77">
        <f t="shared" si="0"/>
        <v>0</v>
      </c>
    </row>
    <row r="14" spans="1:5" ht="24" customHeight="1" thickBot="1" x14ac:dyDescent="0.35">
      <c r="A14" s="73" t="s">
        <v>650</v>
      </c>
      <c r="B14" s="75" t="s">
        <v>651</v>
      </c>
      <c r="C14" s="76">
        <v>0</v>
      </c>
      <c r="D14" s="76"/>
      <c r="E14" s="77">
        <f t="shared" si="0"/>
        <v>0</v>
      </c>
    </row>
    <row r="15" spans="1:5" ht="24" customHeight="1" thickBot="1" x14ac:dyDescent="0.35">
      <c r="A15" s="73" t="s">
        <v>652</v>
      </c>
      <c r="B15" s="75" t="s">
        <v>653</v>
      </c>
      <c r="C15" s="76">
        <v>0</v>
      </c>
      <c r="D15" s="76"/>
      <c r="E15" s="77">
        <f t="shared" si="0"/>
        <v>0</v>
      </c>
    </row>
    <row r="16" spans="1:5" ht="24" customHeight="1" thickBot="1" x14ac:dyDescent="0.35">
      <c r="A16" s="70">
        <v>1.2</v>
      </c>
      <c r="B16" s="74" t="s">
        <v>654</v>
      </c>
      <c r="C16" s="71">
        <f>SUM(C17,C20,C23)</f>
        <v>1654993130</v>
      </c>
      <c r="D16" s="71">
        <f>SUM(D17,D20,D23)</f>
        <v>120000000</v>
      </c>
      <c r="E16" s="72">
        <f>SUM(E17,E20,E23)</f>
        <v>1774993130</v>
      </c>
    </row>
    <row r="17" spans="1:5" ht="24" customHeight="1" thickBot="1" x14ac:dyDescent="0.35">
      <c r="A17" s="73" t="s">
        <v>655</v>
      </c>
      <c r="B17" s="74" t="s">
        <v>656</v>
      </c>
      <c r="C17" s="71">
        <f>SUM(C18:C19)</f>
        <v>1157200787</v>
      </c>
      <c r="D17" s="71">
        <f>SUM(D18:D19)</f>
        <v>100000000</v>
      </c>
      <c r="E17" s="72">
        <f>SUM(E18:E19)</f>
        <v>1257200787</v>
      </c>
    </row>
    <row r="18" spans="1:5" ht="24" customHeight="1" thickBot="1" x14ac:dyDescent="0.35">
      <c r="A18" s="73" t="s">
        <v>657</v>
      </c>
      <c r="B18" s="75" t="s">
        <v>658</v>
      </c>
      <c r="C18" s="76">
        <v>137465795</v>
      </c>
      <c r="D18" s="76">
        <v>40000000</v>
      </c>
      <c r="E18" s="77">
        <f t="shared" ref="E18:E19" si="1">C18+D18</f>
        <v>177465795</v>
      </c>
    </row>
    <row r="19" spans="1:5" ht="24" customHeight="1" thickBot="1" x14ac:dyDescent="0.35">
      <c r="A19" s="73" t="s">
        <v>659</v>
      </c>
      <c r="B19" s="75" t="s">
        <v>660</v>
      </c>
      <c r="C19" s="76">
        <v>1019734992</v>
      </c>
      <c r="D19" s="76">
        <v>60000000</v>
      </c>
      <c r="E19" s="77">
        <f t="shared" si="1"/>
        <v>1079734992</v>
      </c>
    </row>
    <row r="20" spans="1:5" ht="24" customHeight="1" thickBot="1" x14ac:dyDescent="0.35">
      <c r="A20" s="73" t="s">
        <v>661</v>
      </c>
      <c r="B20" s="74" t="s">
        <v>662</v>
      </c>
      <c r="C20" s="71">
        <f>SUM(C21:C22)</f>
        <v>427691650</v>
      </c>
      <c r="D20" s="71">
        <f>SUM(D21:D22)</f>
        <v>20000000</v>
      </c>
      <c r="E20" s="72">
        <f>SUM(E21:E22)</f>
        <v>447691650</v>
      </c>
    </row>
    <row r="21" spans="1:5" ht="24" customHeight="1" thickBot="1" x14ac:dyDescent="0.35">
      <c r="A21" s="73" t="s">
        <v>663</v>
      </c>
      <c r="B21" s="75" t="s">
        <v>664</v>
      </c>
      <c r="C21" s="76">
        <v>424812347</v>
      </c>
      <c r="D21" s="76">
        <v>20000000</v>
      </c>
      <c r="E21" s="77">
        <f t="shared" ref="E21:E22" si="2">C21+D21</f>
        <v>444812347</v>
      </c>
    </row>
    <row r="22" spans="1:5" ht="24" customHeight="1" thickBot="1" x14ac:dyDescent="0.35">
      <c r="A22" s="73" t="s">
        <v>665</v>
      </c>
      <c r="B22" s="75" t="s">
        <v>666</v>
      </c>
      <c r="C22" s="76">
        <v>2879303</v>
      </c>
      <c r="D22" s="76"/>
      <c r="E22" s="77">
        <f t="shared" si="2"/>
        <v>2879303</v>
      </c>
    </row>
    <row r="23" spans="1:5" ht="24" customHeight="1" thickBot="1" x14ac:dyDescent="0.35">
      <c r="A23" s="73" t="s">
        <v>667</v>
      </c>
      <c r="B23" s="74" t="s">
        <v>668</v>
      </c>
      <c r="C23" s="71">
        <f>SUM(C24:C26)</f>
        <v>70100693</v>
      </c>
      <c r="D23" s="71">
        <f>SUM(D24:D26)</f>
        <v>0</v>
      </c>
      <c r="E23" s="72">
        <f>SUM(E24:E26)</f>
        <v>70100693</v>
      </c>
    </row>
    <row r="24" spans="1:5" ht="24" customHeight="1" thickBot="1" x14ac:dyDescent="0.35">
      <c r="A24" s="73" t="s">
        <v>669</v>
      </c>
      <c r="B24" s="75" t="s">
        <v>670</v>
      </c>
      <c r="C24" s="76">
        <v>66134955</v>
      </c>
      <c r="D24" s="76"/>
      <c r="E24" s="77">
        <f t="shared" ref="E24:E26" si="3">C24+D24</f>
        <v>66134955</v>
      </c>
    </row>
    <row r="25" spans="1:5" ht="24" customHeight="1" thickBot="1" x14ac:dyDescent="0.35">
      <c r="A25" s="73" t="s">
        <v>671</v>
      </c>
      <c r="B25" s="75" t="s">
        <v>672</v>
      </c>
      <c r="C25" s="76">
        <v>26506</v>
      </c>
      <c r="D25" s="76"/>
      <c r="E25" s="77">
        <f t="shared" si="3"/>
        <v>26506</v>
      </c>
    </row>
    <row r="26" spans="1:5" ht="24" customHeight="1" thickBot="1" x14ac:dyDescent="0.35">
      <c r="A26" s="73" t="s">
        <v>673</v>
      </c>
      <c r="B26" s="75" t="s">
        <v>674</v>
      </c>
      <c r="C26" s="76">
        <v>3939232</v>
      </c>
      <c r="D26" s="76"/>
      <c r="E26" s="77">
        <f t="shared" si="3"/>
        <v>3939232</v>
      </c>
    </row>
    <row r="27" spans="1:5" ht="24" customHeight="1" thickBot="1" x14ac:dyDescent="0.35">
      <c r="A27" s="70">
        <v>1.3</v>
      </c>
      <c r="B27" s="74" t="s">
        <v>675</v>
      </c>
      <c r="C27" s="71">
        <v>0</v>
      </c>
      <c r="D27" s="71">
        <v>0</v>
      </c>
      <c r="E27" s="72">
        <v>0</v>
      </c>
    </row>
    <row r="28" spans="1:5" ht="24" customHeight="1" thickBot="1" x14ac:dyDescent="0.35">
      <c r="A28" s="70">
        <v>1.4</v>
      </c>
      <c r="B28" s="74" t="s">
        <v>676</v>
      </c>
      <c r="C28" s="71">
        <v>0</v>
      </c>
      <c r="D28" s="71">
        <v>0</v>
      </c>
      <c r="E28" s="72">
        <v>0</v>
      </c>
    </row>
    <row r="29" spans="1:5" ht="24" customHeight="1" thickBot="1" x14ac:dyDescent="0.35">
      <c r="A29" s="70">
        <v>1.5</v>
      </c>
      <c r="B29" s="74" t="s">
        <v>677</v>
      </c>
      <c r="C29" s="71">
        <v>0</v>
      </c>
      <c r="D29" s="71">
        <v>0</v>
      </c>
      <c r="E29" s="72">
        <v>0</v>
      </c>
    </row>
    <row r="30" spans="1:5" ht="24" customHeight="1" thickBot="1" x14ac:dyDescent="0.35">
      <c r="A30" s="70">
        <v>1.6</v>
      </c>
      <c r="B30" s="74" t="s">
        <v>678</v>
      </c>
      <c r="C30" s="71">
        <v>0</v>
      </c>
      <c r="D30" s="71">
        <v>0</v>
      </c>
      <c r="E30" s="72">
        <v>0</v>
      </c>
    </row>
    <row r="31" spans="1:5" ht="24" customHeight="1" thickBot="1" x14ac:dyDescent="0.35">
      <c r="A31" s="70">
        <v>1.7</v>
      </c>
      <c r="B31" s="74" t="s">
        <v>679</v>
      </c>
      <c r="C31" s="71">
        <f>SUM(C32+C34+C36+C38+C42+C44)</f>
        <v>139047162</v>
      </c>
      <c r="D31" s="71">
        <f>SUM(D32+D34+D36+D38+D42+D44)</f>
        <v>55000000</v>
      </c>
      <c r="E31" s="72">
        <f>SUM(E32+E34+E36+E38+E42+E44)</f>
        <v>194047162</v>
      </c>
    </row>
    <row r="32" spans="1:5" ht="24" customHeight="1" thickBot="1" x14ac:dyDescent="0.35">
      <c r="A32" s="73" t="s">
        <v>58</v>
      </c>
      <c r="B32" s="74" t="s">
        <v>680</v>
      </c>
      <c r="C32" s="71">
        <f>SUM(C33)</f>
        <v>32989612</v>
      </c>
      <c r="D32" s="71">
        <f>SUM(D33)</f>
        <v>15000000</v>
      </c>
      <c r="E32" s="72">
        <f>SUM(E33)</f>
        <v>47989612</v>
      </c>
    </row>
    <row r="33" spans="1:5" ht="24" customHeight="1" thickBot="1" x14ac:dyDescent="0.35">
      <c r="A33" s="73" t="s">
        <v>681</v>
      </c>
      <c r="B33" s="75" t="s">
        <v>682</v>
      </c>
      <c r="C33" s="76">
        <v>32989612</v>
      </c>
      <c r="D33" s="76">
        <v>15000000</v>
      </c>
      <c r="E33" s="77">
        <f>C33+D33</f>
        <v>47989612</v>
      </c>
    </row>
    <row r="34" spans="1:5" ht="24" customHeight="1" thickBot="1" x14ac:dyDescent="0.35">
      <c r="A34" s="73" t="s">
        <v>73</v>
      </c>
      <c r="B34" s="74" t="s">
        <v>683</v>
      </c>
      <c r="C34" s="71">
        <f>SUM(C35)</f>
        <v>64170434</v>
      </c>
      <c r="D34" s="71">
        <f>SUM(D35)</f>
        <v>15000000</v>
      </c>
      <c r="E34" s="72">
        <f>SUM(E35)</f>
        <v>79170434</v>
      </c>
    </row>
    <row r="35" spans="1:5" ht="24" customHeight="1" thickBot="1" x14ac:dyDescent="0.35">
      <c r="A35" s="73" t="s">
        <v>684</v>
      </c>
      <c r="B35" s="75" t="s">
        <v>685</v>
      </c>
      <c r="C35" s="76">
        <v>64170434</v>
      </c>
      <c r="D35" s="76">
        <v>15000000</v>
      </c>
      <c r="E35" s="77">
        <f>C35+D35</f>
        <v>79170434</v>
      </c>
    </row>
    <row r="36" spans="1:5" ht="24" customHeight="1" thickBot="1" x14ac:dyDescent="0.35">
      <c r="A36" s="73" t="s">
        <v>686</v>
      </c>
      <c r="B36" s="74" t="s">
        <v>687</v>
      </c>
      <c r="C36" s="71">
        <f>SUM(C37)</f>
        <v>0</v>
      </c>
      <c r="D36" s="71">
        <f>SUM(D37)</f>
        <v>0</v>
      </c>
      <c r="E36" s="72">
        <f>SUM(E37)</f>
        <v>0</v>
      </c>
    </row>
    <row r="37" spans="1:5" ht="24" customHeight="1" thickBot="1" x14ac:dyDescent="0.35">
      <c r="A37" s="73" t="s">
        <v>688</v>
      </c>
      <c r="B37" s="75" t="s">
        <v>689</v>
      </c>
      <c r="C37" s="76">
        <v>0</v>
      </c>
      <c r="D37" s="76"/>
      <c r="E37" s="77">
        <f>C37+D37</f>
        <v>0</v>
      </c>
    </row>
    <row r="38" spans="1:5" ht="24" customHeight="1" thickBot="1" x14ac:dyDescent="0.35">
      <c r="A38" s="73" t="s">
        <v>690</v>
      </c>
      <c r="B38" s="74" t="s">
        <v>691</v>
      </c>
      <c r="C38" s="71">
        <f>SUM(C39:C41)</f>
        <v>24808086</v>
      </c>
      <c r="D38" s="71">
        <f>SUM(D39:D41)</f>
        <v>10000000</v>
      </c>
      <c r="E38" s="72">
        <f>SUM(E39:E41)</f>
        <v>34808086</v>
      </c>
    </row>
    <row r="39" spans="1:5" ht="24" customHeight="1" thickBot="1" x14ac:dyDescent="0.35">
      <c r="A39" s="73" t="s">
        <v>692</v>
      </c>
      <c r="B39" s="75" t="s">
        <v>693</v>
      </c>
      <c r="C39" s="76">
        <v>24808086</v>
      </c>
      <c r="D39" s="76">
        <v>10000000</v>
      </c>
      <c r="E39" s="77">
        <f t="shared" ref="E39:E41" si="4">C39+D39</f>
        <v>34808086</v>
      </c>
    </row>
    <row r="40" spans="1:5" ht="24" customHeight="1" thickBot="1" x14ac:dyDescent="0.35">
      <c r="A40" s="73" t="s">
        <v>694</v>
      </c>
      <c r="B40" s="75" t="s">
        <v>695</v>
      </c>
      <c r="C40" s="76">
        <v>0</v>
      </c>
      <c r="D40" s="76"/>
      <c r="E40" s="77">
        <f t="shared" si="4"/>
        <v>0</v>
      </c>
    </row>
    <row r="41" spans="1:5" ht="24" customHeight="1" thickBot="1" x14ac:dyDescent="0.35">
      <c r="A41" s="73" t="s">
        <v>696</v>
      </c>
      <c r="B41" s="75" t="s">
        <v>697</v>
      </c>
      <c r="C41" s="76">
        <v>0</v>
      </c>
      <c r="D41" s="76"/>
      <c r="E41" s="77">
        <f t="shared" si="4"/>
        <v>0</v>
      </c>
    </row>
    <row r="42" spans="1:5" ht="24" customHeight="1" thickBot="1" x14ac:dyDescent="0.35">
      <c r="A42" s="73" t="s">
        <v>698</v>
      </c>
      <c r="B42" s="74" t="s">
        <v>699</v>
      </c>
      <c r="C42" s="71">
        <f>SUM(C43)</f>
        <v>17079030</v>
      </c>
      <c r="D42" s="71">
        <f>SUM(D43)</f>
        <v>15000000</v>
      </c>
      <c r="E42" s="72">
        <f>SUM(E43)</f>
        <v>32079030</v>
      </c>
    </row>
    <row r="43" spans="1:5" ht="24" customHeight="1" thickBot="1" x14ac:dyDescent="0.35">
      <c r="A43" s="73" t="s">
        <v>700</v>
      </c>
      <c r="B43" s="75" t="s">
        <v>699</v>
      </c>
      <c r="C43" s="76">
        <v>17079030</v>
      </c>
      <c r="D43" s="76">
        <v>15000000</v>
      </c>
      <c r="E43" s="77">
        <f>C43+D43</f>
        <v>32079030</v>
      </c>
    </row>
    <row r="44" spans="1:5" ht="24" customHeight="1" thickBot="1" x14ac:dyDescent="0.35">
      <c r="A44" s="73" t="s">
        <v>701</v>
      </c>
      <c r="B44" s="74" t="s">
        <v>702</v>
      </c>
      <c r="C44" s="71">
        <f>SUM(C45)</f>
        <v>0</v>
      </c>
      <c r="D44" s="71">
        <f>SUM(D45)</f>
        <v>0</v>
      </c>
      <c r="E44" s="72">
        <f>SUM(E45)</f>
        <v>0</v>
      </c>
    </row>
    <row r="45" spans="1:5" ht="24" customHeight="1" thickBot="1" x14ac:dyDescent="0.35">
      <c r="A45" s="73" t="s">
        <v>703</v>
      </c>
      <c r="B45" s="75" t="s">
        <v>704</v>
      </c>
      <c r="C45" s="76">
        <v>0</v>
      </c>
      <c r="D45" s="76"/>
      <c r="E45" s="77">
        <f>C45+D45</f>
        <v>0</v>
      </c>
    </row>
    <row r="46" spans="1:5" ht="24" customHeight="1" thickBot="1" x14ac:dyDescent="0.35">
      <c r="A46" s="70">
        <v>1.8</v>
      </c>
      <c r="B46" s="74" t="s">
        <v>705</v>
      </c>
      <c r="C46" s="71">
        <f>SUM(C47)</f>
        <v>0</v>
      </c>
      <c r="D46" s="71">
        <f>SUM(D47)</f>
        <v>0</v>
      </c>
      <c r="E46" s="72">
        <f>SUM(E47)</f>
        <v>0</v>
      </c>
    </row>
    <row r="47" spans="1:5" ht="24" customHeight="1" thickBot="1" x14ac:dyDescent="0.35">
      <c r="A47" s="70" t="s">
        <v>706</v>
      </c>
      <c r="B47" s="74" t="s">
        <v>707</v>
      </c>
      <c r="C47" s="71">
        <f>SUM(C48:C49)</f>
        <v>0</v>
      </c>
      <c r="D47" s="71">
        <f>SUM(D48:D49)</f>
        <v>0</v>
      </c>
      <c r="E47" s="72">
        <f>SUM(E48:E49)</f>
        <v>0</v>
      </c>
    </row>
    <row r="48" spans="1:5" ht="24" customHeight="1" thickBot="1" x14ac:dyDescent="0.35">
      <c r="A48" s="73" t="s">
        <v>708</v>
      </c>
      <c r="B48" s="75" t="s">
        <v>707</v>
      </c>
      <c r="C48" s="76">
        <v>0</v>
      </c>
      <c r="D48" s="76"/>
      <c r="E48" s="77">
        <f t="shared" ref="E48:E49" si="5">C48+D48</f>
        <v>0</v>
      </c>
    </row>
    <row r="49" spans="1:5" ht="24" customHeight="1" thickBot="1" x14ac:dyDescent="0.35">
      <c r="A49" s="73" t="s">
        <v>709</v>
      </c>
      <c r="B49" s="75" t="s">
        <v>710</v>
      </c>
      <c r="C49" s="76">
        <v>0</v>
      </c>
      <c r="D49" s="76"/>
      <c r="E49" s="77">
        <f t="shared" si="5"/>
        <v>0</v>
      </c>
    </row>
    <row r="50" spans="1:5" ht="24" customHeight="1" thickBot="1" x14ac:dyDescent="0.35">
      <c r="A50" s="70">
        <v>1.9</v>
      </c>
      <c r="B50" s="74" t="s">
        <v>711</v>
      </c>
      <c r="C50" s="71">
        <v>0</v>
      </c>
      <c r="D50" s="71">
        <v>0</v>
      </c>
      <c r="E50" s="72">
        <v>0</v>
      </c>
    </row>
    <row r="51" spans="1:5" ht="24" customHeight="1" thickBot="1" x14ac:dyDescent="0.35">
      <c r="A51" s="70">
        <v>2</v>
      </c>
      <c r="B51" s="74" t="s">
        <v>712</v>
      </c>
      <c r="C51" s="71">
        <f>SUM(C52+C53+C54+C55+C56)</f>
        <v>0</v>
      </c>
      <c r="D51" s="71">
        <f>SUM(D52+D53+D54+D55+D56)</f>
        <v>0</v>
      </c>
      <c r="E51" s="72">
        <f>SUM(E52+E53+E54+E55+E56)</f>
        <v>0</v>
      </c>
    </row>
    <row r="52" spans="1:5" ht="24" customHeight="1" thickBot="1" x14ac:dyDescent="0.35">
      <c r="A52" s="70">
        <v>2.1</v>
      </c>
      <c r="B52" s="74" t="s">
        <v>713</v>
      </c>
      <c r="C52" s="71">
        <v>0</v>
      </c>
      <c r="D52" s="71">
        <v>0</v>
      </c>
      <c r="E52" s="72">
        <v>0</v>
      </c>
    </row>
    <row r="53" spans="1:5" ht="24" customHeight="1" thickBot="1" x14ac:dyDescent="0.35">
      <c r="A53" s="70">
        <v>2.2000000000000002</v>
      </c>
      <c r="B53" s="74" t="s">
        <v>714</v>
      </c>
      <c r="C53" s="71">
        <v>0</v>
      </c>
      <c r="D53" s="71">
        <v>0</v>
      </c>
      <c r="E53" s="72">
        <v>0</v>
      </c>
    </row>
    <row r="54" spans="1:5" ht="24" customHeight="1" thickBot="1" x14ac:dyDescent="0.35">
      <c r="A54" s="70">
        <v>2.2999999999999998</v>
      </c>
      <c r="B54" s="74" t="s">
        <v>715</v>
      </c>
      <c r="C54" s="71">
        <v>0</v>
      </c>
      <c r="D54" s="71">
        <v>0</v>
      </c>
      <c r="E54" s="72">
        <v>0</v>
      </c>
    </row>
    <row r="55" spans="1:5" ht="24" customHeight="1" thickBot="1" x14ac:dyDescent="0.35">
      <c r="A55" s="70">
        <v>2.4</v>
      </c>
      <c r="B55" s="74" t="s">
        <v>716</v>
      </c>
      <c r="C55" s="71">
        <v>0</v>
      </c>
      <c r="D55" s="71">
        <v>0</v>
      </c>
      <c r="E55" s="72">
        <v>0</v>
      </c>
    </row>
    <row r="56" spans="1:5" ht="24" customHeight="1" thickBot="1" x14ac:dyDescent="0.35">
      <c r="A56" s="70">
        <v>2.5</v>
      </c>
      <c r="B56" s="74" t="s">
        <v>717</v>
      </c>
      <c r="C56" s="71">
        <v>0</v>
      </c>
      <c r="D56" s="71">
        <v>0</v>
      </c>
      <c r="E56" s="72">
        <v>0</v>
      </c>
    </row>
    <row r="57" spans="1:5" ht="24" customHeight="1" thickBot="1" x14ac:dyDescent="0.35">
      <c r="A57" s="82">
        <v>3</v>
      </c>
      <c r="B57" s="83" t="s">
        <v>718</v>
      </c>
      <c r="C57" s="84">
        <f>SUM(C58+C61)</f>
        <v>0</v>
      </c>
      <c r="D57" s="84">
        <f>SUM(D58+D61)</f>
        <v>0</v>
      </c>
      <c r="E57" s="85">
        <f>SUM(E58+E61)</f>
        <v>0</v>
      </c>
    </row>
    <row r="58" spans="1:5" ht="24" customHeight="1" thickBot="1" x14ac:dyDescent="0.35">
      <c r="A58" s="70">
        <v>3.1</v>
      </c>
      <c r="B58" s="74" t="s">
        <v>719</v>
      </c>
      <c r="C58" s="71">
        <f t="shared" ref="C58:E59" si="6">SUM(C59)</f>
        <v>0</v>
      </c>
      <c r="D58" s="71">
        <f t="shared" si="6"/>
        <v>0</v>
      </c>
      <c r="E58" s="72">
        <f t="shared" si="6"/>
        <v>0</v>
      </c>
    </row>
    <row r="59" spans="1:5" ht="24" customHeight="1" thickBot="1" x14ac:dyDescent="0.35">
      <c r="A59" s="73" t="s">
        <v>720</v>
      </c>
      <c r="B59" s="74" t="s">
        <v>721</v>
      </c>
      <c r="C59" s="71">
        <f t="shared" si="6"/>
        <v>0</v>
      </c>
      <c r="D59" s="71">
        <f t="shared" si="6"/>
        <v>0</v>
      </c>
      <c r="E59" s="72">
        <f t="shared" si="6"/>
        <v>0</v>
      </c>
    </row>
    <row r="60" spans="1:5" ht="24" customHeight="1" thickBot="1" x14ac:dyDescent="0.35">
      <c r="A60" s="73" t="s">
        <v>722</v>
      </c>
      <c r="B60" s="75" t="s">
        <v>723</v>
      </c>
      <c r="C60" s="76">
        <v>0</v>
      </c>
      <c r="D60" s="76"/>
      <c r="E60" s="77">
        <f>C60+D60</f>
        <v>0</v>
      </c>
    </row>
    <row r="61" spans="1:5" ht="24" customHeight="1" thickBot="1" x14ac:dyDescent="0.35">
      <c r="A61" s="70">
        <v>3.9</v>
      </c>
      <c r="B61" s="74" t="s">
        <v>724</v>
      </c>
      <c r="C61" s="71">
        <v>0</v>
      </c>
      <c r="D61" s="71">
        <v>0</v>
      </c>
      <c r="E61" s="72">
        <v>0</v>
      </c>
    </row>
    <row r="62" spans="1:5" ht="24" customHeight="1" thickBot="1" x14ac:dyDescent="0.35">
      <c r="A62" s="70">
        <v>4</v>
      </c>
      <c r="B62" s="74" t="s">
        <v>725</v>
      </c>
      <c r="C62" s="71">
        <f>SUM(C63+C83+C167+C174+C189)</f>
        <v>1395765578.49</v>
      </c>
      <c r="D62" s="71">
        <f>SUM(D63+D83+D167+D174+D189)</f>
        <v>19395336.879999999</v>
      </c>
      <c r="E62" s="72">
        <f>SUM(E63+E83+E167+E174+E189)</f>
        <v>1415160915.3699999</v>
      </c>
    </row>
    <row r="63" spans="1:5" ht="24" customHeight="1" thickBot="1" x14ac:dyDescent="0.35">
      <c r="A63" s="70">
        <v>4.0999999999999996</v>
      </c>
      <c r="B63" s="74" t="s">
        <v>726</v>
      </c>
      <c r="C63" s="71">
        <f>SUM(C64+C70+C72+C77)</f>
        <v>28540752</v>
      </c>
      <c r="D63" s="71">
        <f>SUM(D64+D70+D72+D77)</f>
        <v>0</v>
      </c>
      <c r="E63" s="72">
        <f>SUM(E64+E70+E72+E77)</f>
        <v>28540752</v>
      </c>
    </row>
    <row r="64" spans="1:5" ht="24" customHeight="1" thickBot="1" x14ac:dyDescent="0.35">
      <c r="A64" s="73" t="s">
        <v>727</v>
      </c>
      <c r="B64" s="74" t="s">
        <v>728</v>
      </c>
      <c r="C64" s="71">
        <f>SUM(C65:C69)</f>
        <v>23074682</v>
      </c>
      <c r="D64" s="71">
        <f>SUM(D65:D69)</f>
        <v>0</v>
      </c>
      <c r="E64" s="72">
        <f>SUM(E65:E69)</f>
        <v>23074682</v>
      </c>
    </row>
    <row r="65" spans="1:5" ht="24" customHeight="1" thickBot="1" x14ac:dyDescent="0.35">
      <c r="A65" s="73" t="s">
        <v>729</v>
      </c>
      <c r="B65" s="75" t="s">
        <v>730</v>
      </c>
      <c r="C65" s="76">
        <v>86009</v>
      </c>
      <c r="D65" s="76"/>
      <c r="E65" s="77">
        <f t="shared" ref="E65:E69" si="7">C65+D65</f>
        <v>86009</v>
      </c>
    </row>
    <row r="66" spans="1:5" ht="24" customHeight="1" thickBot="1" x14ac:dyDescent="0.35">
      <c r="A66" s="73" t="s">
        <v>731</v>
      </c>
      <c r="B66" s="75" t="s">
        <v>732</v>
      </c>
      <c r="C66" s="76">
        <v>5405422</v>
      </c>
      <c r="D66" s="76"/>
      <c r="E66" s="77">
        <f t="shared" si="7"/>
        <v>5405422</v>
      </c>
    </row>
    <row r="67" spans="1:5" ht="24" customHeight="1" thickBot="1" x14ac:dyDescent="0.35">
      <c r="A67" s="73" t="s">
        <v>733</v>
      </c>
      <c r="B67" s="75" t="s">
        <v>734</v>
      </c>
      <c r="C67" s="76">
        <v>17335274</v>
      </c>
      <c r="D67" s="76"/>
      <c r="E67" s="77">
        <f t="shared" si="7"/>
        <v>17335274</v>
      </c>
    </row>
    <row r="68" spans="1:5" ht="24" customHeight="1" thickBot="1" x14ac:dyDescent="0.35">
      <c r="A68" s="73" t="s">
        <v>735</v>
      </c>
      <c r="B68" s="75" t="s">
        <v>736</v>
      </c>
      <c r="C68" s="76">
        <v>190652</v>
      </c>
      <c r="D68" s="76"/>
      <c r="E68" s="77">
        <f t="shared" si="7"/>
        <v>190652</v>
      </c>
    </row>
    <row r="69" spans="1:5" ht="24" customHeight="1" thickBot="1" x14ac:dyDescent="0.35">
      <c r="A69" s="73" t="s">
        <v>737</v>
      </c>
      <c r="B69" s="75" t="s">
        <v>738</v>
      </c>
      <c r="C69" s="76">
        <v>57325</v>
      </c>
      <c r="D69" s="76"/>
      <c r="E69" s="77">
        <f t="shared" si="7"/>
        <v>57325</v>
      </c>
    </row>
    <row r="70" spans="1:5" ht="24" customHeight="1" thickBot="1" x14ac:dyDescent="0.35">
      <c r="A70" s="73" t="s">
        <v>739</v>
      </c>
      <c r="B70" s="74" t="s">
        <v>740</v>
      </c>
      <c r="C70" s="71">
        <f>SUM(C71)</f>
        <v>2775205</v>
      </c>
      <c r="D70" s="71">
        <f>SUM(D71)</f>
        <v>0</v>
      </c>
      <c r="E70" s="72">
        <f>SUM(E71)</f>
        <v>2775205</v>
      </c>
    </row>
    <row r="71" spans="1:5" ht="24" customHeight="1" thickBot="1" x14ac:dyDescent="0.35">
      <c r="A71" s="73" t="s">
        <v>741</v>
      </c>
      <c r="B71" s="75" t="s">
        <v>742</v>
      </c>
      <c r="C71" s="76">
        <v>2775205</v>
      </c>
      <c r="D71" s="76"/>
      <c r="E71" s="77">
        <f>C71+D71</f>
        <v>2775205</v>
      </c>
    </row>
    <row r="72" spans="1:5" ht="24" customHeight="1" thickBot="1" x14ac:dyDescent="0.35">
      <c r="A72" s="73" t="s">
        <v>743</v>
      </c>
      <c r="B72" s="74" t="s">
        <v>744</v>
      </c>
      <c r="C72" s="71">
        <f>SUM(C73:C76)</f>
        <v>2096585</v>
      </c>
      <c r="D72" s="71">
        <f>SUM(D73:D76)</f>
        <v>0</v>
      </c>
      <c r="E72" s="72">
        <f>SUM(E73:E76)</f>
        <v>2096585</v>
      </c>
    </row>
    <row r="73" spans="1:5" ht="24" customHeight="1" thickBot="1" x14ac:dyDescent="0.35">
      <c r="A73" s="73" t="s">
        <v>745</v>
      </c>
      <c r="B73" s="75" t="s">
        <v>746</v>
      </c>
      <c r="C73" s="76">
        <v>588951</v>
      </c>
      <c r="D73" s="76"/>
      <c r="E73" s="77">
        <f t="shared" ref="E73:E76" si="8">C73+D73</f>
        <v>588951</v>
      </c>
    </row>
    <row r="74" spans="1:5" ht="24" customHeight="1" thickBot="1" x14ac:dyDescent="0.35">
      <c r="A74" s="73" t="s">
        <v>747</v>
      </c>
      <c r="B74" s="78" t="s">
        <v>748</v>
      </c>
      <c r="C74" s="76">
        <v>1422608</v>
      </c>
      <c r="D74" s="76"/>
      <c r="E74" s="77">
        <f t="shared" si="8"/>
        <v>1422608</v>
      </c>
    </row>
    <row r="75" spans="1:5" ht="24" customHeight="1" thickBot="1" x14ac:dyDescent="0.35">
      <c r="A75" s="73" t="s">
        <v>749</v>
      </c>
      <c r="B75" s="75" t="s">
        <v>750</v>
      </c>
      <c r="C75" s="76">
        <v>0</v>
      </c>
      <c r="D75" s="76"/>
      <c r="E75" s="77">
        <f t="shared" si="8"/>
        <v>0</v>
      </c>
    </row>
    <row r="76" spans="1:5" ht="24" customHeight="1" thickBot="1" x14ac:dyDescent="0.35">
      <c r="A76" s="73" t="s">
        <v>751</v>
      </c>
      <c r="B76" s="75" t="s">
        <v>752</v>
      </c>
      <c r="C76" s="76">
        <v>85026</v>
      </c>
      <c r="D76" s="76"/>
      <c r="E76" s="77">
        <f t="shared" si="8"/>
        <v>85026</v>
      </c>
    </row>
    <row r="77" spans="1:5" ht="24" customHeight="1" thickBot="1" x14ac:dyDescent="0.35">
      <c r="A77" s="73" t="s">
        <v>753</v>
      </c>
      <c r="B77" s="74" t="s">
        <v>754</v>
      </c>
      <c r="C77" s="71">
        <f>SUM(C78:C82)</f>
        <v>594280</v>
      </c>
      <c r="D77" s="71">
        <f>SUM(D78:D82)</f>
        <v>0</v>
      </c>
      <c r="E77" s="72">
        <f>SUM(E78:E82)</f>
        <v>594280</v>
      </c>
    </row>
    <row r="78" spans="1:5" ht="24" customHeight="1" thickBot="1" x14ac:dyDescent="0.35">
      <c r="A78" s="73" t="s">
        <v>755</v>
      </c>
      <c r="B78" s="75" t="s">
        <v>756</v>
      </c>
      <c r="C78" s="76">
        <v>594280</v>
      </c>
      <c r="D78" s="76"/>
      <c r="E78" s="77">
        <f t="shared" ref="E78:E82" si="9">C78+D78</f>
        <v>594280</v>
      </c>
    </row>
    <row r="79" spans="1:5" ht="24" customHeight="1" thickBot="1" x14ac:dyDescent="0.35">
      <c r="A79" s="73" t="s">
        <v>757</v>
      </c>
      <c r="B79" s="75" t="s">
        <v>758</v>
      </c>
      <c r="C79" s="76">
        <v>0</v>
      </c>
      <c r="D79" s="76"/>
      <c r="E79" s="77">
        <f t="shared" si="9"/>
        <v>0</v>
      </c>
    </row>
    <row r="80" spans="1:5" ht="24" customHeight="1" thickBot="1" x14ac:dyDescent="0.35">
      <c r="A80" s="73" t="s">
        <v>759</v>
      </c>
      <c r="B80" s="75" t="s">
        <v>760</v>
      </c>
      <c r="C80" s="76">
        <v>0</v>
      </c>
      <c r="D80" s="76"/>
      <c r="E80" s="77">
        <f t="shared" si="9"/>
        <v>0</v>
      </c>
    </row>
    <row r="81" spans="1:5" ht="24" customHeight="1" thickBot="1" x14ac:dyDescent="0.35">
      <c r="A81" s="73" t="s">
        <v>761</v>
      </c>
      <c r="B81" s="75" t="s">
        <v>762</v>
      </c>
      <c r="C81" s="76">
        <v>0</v>
      </c>
      <c r="D81" s="76"/>
      <c r="E81" s="77">
        <f t="shared" si="9"/>
        <v>0</v>
      </c>
    </row>
    <row r="82" spans="1:5" ht="24" customHeight="1" thickBot="1" x14ac:dyDescent="0.35">
      <c r="A82" s="73" t="s">
        <v>763</v>
      </c>
      <c r="B82" s="75" t="s">
        <v>764</v>
      </c>
      <c r="C82" s="76">
        <v>0</v>
      </c>
      <c r="D82" s="76"/>
      <c r="E82" s="77">
        <f t="shared" si="9"/>
        <v>0</v>
      </c>
    </row>
    <row r="83" spans="1:5" ht="24" customHeight="1" thickBot="1" x14ac:dyDescent="0.35">
      <c r="A83" s="70">
        <v>4.3</v>
      </c>
      <c r="B83" s="74" t="s">
        <v>765</v>
      </c>
      <c r="C83" s="71">
        <f>SUM(C84+C89+C93+C101+C106+C112+C116+C120+C125+C132+C142+C151+C155+C160)</f>
        <v>1263713396.49</v>
      </c>
      <c r="D83" s="71">
        <f>SUM(D84+D89+D93+D101+D106+D112+D116+D120+D125+D132+D142+D151+D155+D160)</f>
        <v>19395336.879999999</v>
      </c>
      <c r="E83" s="72">
        <f>SUM(E84+E89+E93+E101+E106+E112+E116+E120+E125+E132+E142+E151+E155+E160)</f>
        <v>1283108733.3699999</v>
      </c>
    </row>
    <row r="84" spans="1:5" ht="24" customHeight="1" thickBot="1" x14ac:dyDescent="0.35">
      <c r="A84" s="73" t="s">
        <v>766</v>
      </c>
      <c r="B84" s="74" t="s">
        <v>767</v>
      </c>
      <c r="C84" s="71">
        <f>SUM(C85:C88)</f>
        <v>63903149</v>
      </c>
      <c r="D84" s="71">
        <f>SUM(D85:D88)</f>
        <v>19395336.879999999</v>
      </c>
      <c r="E84" s="72">
        <f>SUM(E85:E88)</f>
        <v>83298485.879999995</v>
      </c>
    </row>
    <row r="85" spans="1:5" ht="24" customHeight="1" thickBot="1" x14ac:dyDescent="0.35">
      <c r="A85" s="73" t="s">
        <v>768</v>
      </c>
      <c r="B85" s="75" t="s">
        <v>769</v>
      </c>
      <c r="C85" s="76">
        <v>39208368</v>
      </c>
      <c r="D85" s="76">
        <v>19395336.879999999</v>
      </c>
      <c r="E85" s="77">
        <f t="shared" ref="E85:E88" si="10">C85+D85</f>
        <v>58603704.879999995</v>
      </c>
    </row>
    <row r="86" spans="1:5" ht="24" customHeight="1" thickBot="1" x14ac:dyDescent="0.35">
      <c r="A86" s="73" t="s">
        <v>770</v>
      </c>
      <c r="B86" s="75" t="s">
        <v>771</v>
      </c>
      <c r="C86" s="76">
        <v>11939195</v>
      </c>
      <c r="D86" s="76"/>
      <c r="E86" s="77">
        <f t="shared" si="10"/>
        <v>11939195</v>
      </c>
    </row>
    <row r="87" spans="1:5" ht="24" customHeight="1" thickBot="1" x14ac:dyDescent="0.35">
      <c r="A87" s="73" t="s">
        <v>772</v>
      </c>
      <c r="B87" s="75" t="s">
        <v>773</v>
      </c>
      <c r="C87" s="76">
        <v>5193146</v>
      </c>
      <c r="D87" s="76"/>
      <c r="E87" s="77">
        <f t="shared" si="10"/>
        <v>5193146</v>
      </c>
    </row>
    <row r="88" spans="1:5" ht="24" customHeight="1" thickBot="1" x14ac:dyDescent="0.35">
      <c r="A88" s="73" t="s">
        <v>774</v>
      </c>
      <c r="B88" s="75" t="s">
        <v>775</v>
      </c>
      <c r="C88" s="76">
        <v>7562440</v>
      </c>
      <c r="D88" s="76"/>
      <c r="E88" s="77">
        <f t="shared" si="10"/>
        <v>7562440</v>
      </c>
    </row>
    <row r="89" spans="1:5" ht="24" customHeight="1" thickBot="1" x14ac:dyDescent="0.35">
      <c r="A89" s="73" t="s">
        <v>776</v>
      </c>
      <c r="B89" s="74" t="s">
        <v>777</v>
      </c>
      <c r="C89" s="71">
        <f>SUM(C90:C92)</f>
        <v>41944017</v>
      </c>
      <c r="D89" s="71">
        <f>SUM(D90:D92)</f>
        <v>0</v>
      </c>
      <c r="E89" s="72">
        <f>SUM(E90:E92)</f>
        <v>41944017</v>
      </c>
    </row>
    <row r="90" spans="1:5" ht="24" customHeight="1" thickBot="1" x14ac:dyDescent="0.35">
      <c r="A90" s="73" t="s">
        <v>778</v>
      </c>
      <c r="B90" s="75" t="s">
        <v>779</v>
      </c>
      <c r="C90" s="76">
        <v>34325340</v>
      </c>
      <c r="D90" s="76"/>
      <c r="E90" s="77">
        <f t="shared" ref="E90:E92" si="11">C90+D90</f>
        <v>34325340</v>
      </c>
    </row>
    <row r="91" spans="1:5" ht="24" customHeight="1" thickBot="1" x14ac:dyDescent="0.35">
      <c r="A91" s="73" t="s">
        <v>780</v>
      </c>
      <c r="B91" s="75" t="s">
        <v>781</v>
      </c>
      <c r="C91" s="76">
        <v>7618677</v>
      </c>
      <c r="D91" s="76"/>
      <c r="E91" s="77">
        <f t="shared" si="11"/>
        <v>7618677</v>
      </c>
    </row>
    <row r="92" spans="1:5" ht="24" customHeight="1" thickBot="1" x14ac:dyDescent="0.35">
      <c r="A92" s="73" t="s">
        <v>782</v>
      </c>
      <c r="B92" s="75" t="s">
        <v>783</v>
      </c>
      <c r="C92" s="76">
        <v>0</v>
      </c>
      <c r="D92" s="76"/>
      <c r="E92" s="77">
        <f t="shared" si="11"/>
        <v>0</v>
      </c>
    </row>
    <row r="93" spans="1:5" ht="24" customHeight="1" thickBot="1" x14ac:dyDescent="0.35">
      <c r="A93" s="73" t="s">
        <v>784</v>
      </c>
      <c r="B93" s="74" t="s">
        <v>785</v>
      </c>
      <c r="C93" s="71">
        <f>SUM(C94:C100)</f>
        <v>142463853</v>
      </c>
      <c r="D93" s="71">
        <f>SUM(D94:D100)</f>
        <v>0</v>
      </c>
      <c r="E93" s="72">
        <f>SUM(E94:E100)</f>
        <v>142463853</v>
      </c>
    </row>
    <row r="94" spans="1:5" ht="24" customHeight="1" thickBot="1" x14ac:dyDescent="0.35">
      <c r="A94" s="73" t="s">
        <v>786</v>
      </c>
      <c r="B94" s="75" t="s">
        <v>787</v>
      </c>
      <c r="C94" s="76">
        <v>108234411</v>
      </c>
      <c r="D94" s="76"/>
      <c r="E94" s="77">
        <f t="shared" ref="E94:E100" si="12">C94+D94</f>
        <v>108234411</v>
      </c>
    </row>
    <row r="95" spans="1:5" ht="24" customHeight="1" thickBot="1" x14ac:dyDescent="0.35">
      <c r="A95" s="73" t="s">
        <v>788</v>
      </c>
      <c r="B95" s="75" t="s">
        <v>789</v>
      </c>
      <c r="C95" s="76">
        <v>1329963</v>
      </c>
      <c r="D95" s="76"/>
      <c r="E95" s="77">
        <f t="shared" si="12"/>
        <v>1329963</v>
      </c>
    </row>
    <row r="96" spans="1:5" ht="24" customHeight="1" thickBot="1" x14ac:dyDescent="0.35">
      <c r="A96" s="73" t="s">
        <v>790</v>
      </c>
      <c r="B96" s="75" t="s">
        <v>791</v>
      </c>
      <c r="C96" s="76">
        <v>229412</v>
      </c>
      <c r="D96" s="76"/>
      <c r="E96" s="77">
        <f>C96+D96</f>
        <v>229412</v>
      </c>
    </row>
    <row r="97" spans="1:5" ht="24" customHeight="1" thickBot="1" x14ac:dyDescent="0.35">
      <c r="A97" s="73" t="s">
        <v>792</v>
      </c>
      <c r="B97" s="75" t="s">
        <v>793</v>
      </c>
      <c r="C97" s="76">
        <v>0</v>
      </c>
      <c r="D97" s="76"/>
      <c r="E97" s="77">
        <f t="shared" si="12"/>
        <v>0</v>
      </c>
    </row>
    <row r="98" spans="1:5" ht="24" customHeight="1" thickBot="1" x14ac:dyDescent="0.35">
      <c r="A98" s="73" t="s">
        <v>794</v>
      </c>
      <c r="B98" s="75" t="s">
        <v>795</v>
      </c>
      <c r="C98" s="76">
        <v>0</v>
      </c>
      <c r="D98" s="76"/>
      <c r="E98" s="77">
        <f t="shared" si="12"/>
        <v>0</v>
      </c>
    </row>
    <row r="99" spans="1:5" ht="24" customHeight="1" thickBot="1" x14ac:dyDescent="0.35">
      <c r="A99" s="73" t="s">
        <v>796</v>
      </c>
      <c r="B99" s="75" t="s">
        <v>797</v>
      </c>
      <c r="C99" s="76">
        <v>10261505</v>
      </c>
      <c r="D99" s="76"/>
      <c r="E99" s="77">
        <f t="shared" si="12"/>
        <v>10261505</v>
      </c>
    </row>
    <row r="100" spans="1:5" ht="24" customHeight="1" thickBot="1" x14ac:dyDescent="0.35">
      <c r="A100" s="73" t="s">
        <v>798</v>
      </c>
      <c r="B100" s="75" t="s">
        <v>799</v>
      </c>
      <c r="C100" s="76">
        <v>22408562</v>
      </c>
      <c r="D100" s="76"/>
      <c r="E100" s="77">
        <f t="shared" si="12"/>
        <v>22408562</v>
      </c>
    </row>
    <row r="101" spans="1:5" ht="24" customHeight="1" thickBot="1" x14ac:dyDescent="0.35">
      <c r="A101" s="73" t="s">
        <v>800</v>
      </c>
      <c r="B101" s="74" t="s">
        <v>801</v>
      </c>
      <c r="C101" s="71">
        <f>SUM(C102:C105)</f>
        <v>1329301</v>
      </c>
      <c r="D101" s="71">
        <f>SUM(D102:D105)</f>
        <v>0</v>
      </c>
      <c r="E101" s="72">
        <f>SUM(E102:E105)</f>
        <v>1329301</v>
      </c>
    </row>
    <row r="102" spans="1:5" ht="24" customHeight="1" thickBot="1" x14ac:dyDescent="0.35">
      <c r="A102" s="73" t="s">
        <v>802</v>
      </c>
      <c r="B102" s="75" t="s">
        <v>803</v>
      </c>
      <c r="C102" s="76">
        <v>1039562</v>
      </c>
      <c r="D102" s="76"/>
      <c r="E102" s="77">
        <f t="shared" ref="E102:E105" si="13">C102+D102</f>
        <v>1039562</v>
      </c>
    </row>
    <row r="103" spans="1:5" ht="24" customHeight="1" thickBot="1" x14ac:dyDescent="0.35">
      <c r="A103" s="73" t="s">
        <v>804</v>
      </c>
      <c r="B103" s="75" t="s">
        <v>805</v>
      </c>
      <c r="C103" s="76">
        <v>289739</v>
      </c>
      <c r="D103" s="76"/>
      <c r="E103" s="77">
        <f t="shared" si="13"/>
        <v>289739</v>
      </c>
    </row>
    <row r="104" spans="1:5" ht="24" customHeight="1" thickBot="1" x14ac:dyDescent="0.35">
      <c r="A104" s="73" t="s">
        <v>806</v>
      </c>
      <c r="B104" s="75" t="s">
        <v>807</v>
      </c>
      <c r="C104" s="76">
        <v>0</v>
      </c>
      <c r="D104" s="76"/>
      <c r="E104" s="77">
        <f t="shared" si="13"/>
        <v>0</v>
      </c>
    </row>
    <row r="105" spans="1:5" ht="24" customHeight="1" thickBot="1" x14ac:dyDescent="0.35">
      <c r="A105" s="73" t="s">
        <v>808</v>
      </c>
      <c r="B105" s="75" t="s">
        <v>809</v>
      </c>
      <c r="C105" s="76">
        <v>0</v>
      </c>
      <c r="D105" s="76"/>
      <c r="E105" s="77">
        <f t="shared" si="13"/>
        <v>0</v>
      </c>
    </row>
    <row r="106" spans="1:5" ht="24" customHeight="1" thickBot="1" x14ac:dyDescent="0.35">
      <c r="A106" s="73" t="s">
        <v>810</v>
      </c>
      <c r="B106" s="74" t="s">
        <v>811</v>
      </c>
      <c r="C106" s="71">
        <f>SUM(C107:C111)</f>
        <v>81806363</v>
      </c>
      <c r="D106" s="71">
        <f>SUM(D107:D111)</f>
        <v>0</v>
      </c>
      <c r="E106" s="72">
        <f>SUM(E107:E111)</f>
        <v>81806363</v>
      </c>
    </row>
    <row r="107" spans="1:5" ht="24" customHeight="1" thickBot="1" x14ac:dyDescent="0.35">
      <c r="A107" s="73" t="s">
        <v>812</v>
      </c>
      <c r="B107" s="75" t="s">
        <v>813</v>
      </c>
      <c r="C107" s="76">
        <v>2262963</v>
      </c>
      <c r="D107" s="76"/>
      <c r="E107" s="77">
        <f t="shared" ref="E107:E111" si="14">C107+D107</f>
        <v>2262963</v>
      </c>
    </row>
    <row r="108" spans="1:5" ht="24" customHeight="1" thickBot="1" x14ac:dyDescent="0.35">
      <c r="A108" s="73" t="s">
        <v>814</v>
      </c>
      <c r="B108" s="75" t="s">
        <v>815</v>
      </c>
      <c r="C108" s="76">
        <v>74591235</v>
      </c>
      <c r="D108" s="76"/>
      <c r="E108" s="77">
        <f t="shared" si="14"/>
        <v>74591235</v>
      </c>
    </row>
    <row r="109" spans="1:5" ht="24" customHeight="1" thickBot="1" x14ac:dyDescent="0.35">
      <c r="A109" s="73" t="s">
        <v>816</v>
      </c>
      <c r="B109" s="75" t="s">
        <v>817</v>
      </c>
      <c r="C109" s="76">
        <v>0</v>
      </c>
      <c r="D109" s="76"/>
      <c r="E109" s="77">
        <f t="shared" si="14"/>
        <v>0</v>
      </c>
    </row>
    <row r="110" spans="1:5" ht="24" customHeight="1" thickBot="1" x14ac:dyDescent="0.35">
      <c r="A110" s="73" t="s">
        <v>818</v>
      </c>
      <c r="B110" s="75" t="s">
        <v>819</v>
      </c>
      <c r="C110" s="76">
        <v>3648246</v>
      </c>
      <c r="D110" s="76"/>
      <c r="E110" s="77">
        <f t="shared" si="14"/>
        <v>3648246</v>
      </c>
    </row>
    <row r="111" spans="1:5" ht="24" customHeight="1" thickBot="1" x14ac:dyDescent="0.35">
      <c r="A111" s="73" t="s">
        <v>820</v>
      </c>
      <c r="B111" s="75" t="s">
        <v>821</v>
      </c>
      <c r="C111" s="76">
        <v>1303919</v>
      </c>
      <c r="D111" s="76"/>
      <c r="E111" s="77">
        <f t="shared" si="14"/>
        <v>1303919</v>
      </c>
    </row>
    <row r="112" spans="1:5" ht="24" customHeight="1" thickBot="1" x14ac:dyDescent="0.35">
      <c r="A112" s="73" t="s">
        <v>822</v>
      </c>
      <c r="B112" s="74" t="s">
        <v>823</v>
      </c>
      <c r="C112" s="71">
        <f>SUM(C113:C115)</f>
        <v>38839</v>
      </c>
      <c r="D112" s="71">
        <f>SUM(D113:D115)</f>
        <v>0</v>
      </c>
      <c r="E112" s="72">
        <f>SUM(E113:E115)</f>
        <v>38839</v>
      </c>
    </row>
    <row r="113" spans="1:5" ht="24" customHeight="1" thickBot="1" x14ac:dyDescent="0.35">
      <c r="A113" s="73" t="s">
        <v>824</v>
      </c>
      <c r="B113" s="75" t="s">
        <v>825</v>
      </c>
      <c r="C113" s="76">
        <v>0</v>
      </c>
      <c r="D113" s="76"/>
      <c r="E113" s="77">
        <f t="shared" ref="E113:E115" si="15">C113+D113</f>
        <v>0</v>
      </c>
    </row>
    <row r="114" spans="1:5" ht="24" customHeight="1" thickBot="1" x14ac:dyDescent="0.35">
      <c r="A114" s="73" t="s">
        <v>826</v>
      </c>
      <c r="B114" s="75" t="s">
        <v>827</v>
      </c>
      <c r="C114" s="76">
        <v>38839</v>
      </c>
      <c r="D114" s="76"/>
      <c r="E114" s="77">
        <f t="shared" si="15"/>
        <v>38839</v>
      </c>
    </row>
    <row r="115" spans="1:5" ht="24" customHeight="1" thickBot="1" x14ac:dyDescent="0.35">
      <c r="A115" s="73" t="s">
        <v>828</v>
      </c>
      <c r="B115" s="75" t="s">
        <v>829</v>
      </c>
      <c r="C115" s="76">
        <v>0</v>
      </c>
      <c r="D115" s="76"/>
      <c r="E115" s="77">
        <f t="shared" si="15"/>
        <v>0</v>
      </c>
    </row>
    <row r="116" spans="1:5" ht="24" customHeight="1" thickBot="1" x14ac:dyDescent="0.35">
      <c r="A116" s="73" t="s">
        <v>830</v>
      </c>
      <c r="B116" s="74" t="s">
        <v>831</v>
      </c>
      <c r="C116" s="71">
        <f>SUM(C117:C119)</f>
        <v>0</v>
      </c>
      <c r="D116" s="71">
        <f>SUM(D117:D119)</f>
        <v>0</v>
      </c>
      <c r="E116" s="72">
        <f>SUM(E117:E119)</f>
        <v>0</v>
      </c>
    </row>
    <row r="117" spans="1:5" ht="24" customHeight="1" thickBot="1" x14ac:dyDescent="0.35">
      <c r="A117" s="73" t="s">
        <v>832</v>
      </c>
      <c r="B117" s="75" t="s">
        <v>833</v>
      </c>
      <c r="C117" s="76">
        <v>0</v>
      </c>
      <c r="D117" s="76"/>
      <c r="E117" s="77">
        <f t="shared" ref="E117:E119" si="16">C117+D117</f>
        <v>0</v>
      </c>
    </row>
    <row r="118" spans="1:5" ht="24" customHeight="1" thickBot="1" x14ac:dyDescent="0.35">
      <c r="A118" s="73" t="s">
        <v>834</v>
      </c>
      <c r="B118" s="75" t="s">
        <v>835</v>
      </c>
      <c r="C118" s="76">
        <v>0</v>
      </c>
      <c r="D118" s="76"/>
      <c r="E118" s="77">
        <f t="shared" si="16"/>
        <v>0</v>
      </c>
    </row>
    <row r="119" spans="1:5" ht="24" customHeight="1" thickBot="1" x14ac:dyDescent="0.35">
      <c r="A119" s="73" t="s">
        <v>836</v>
      </c>
      <c r="B119" s="75" t="s">
        <v>837</v>
      </c>
      <c r="C119" s="76">
        <v>0</v>
      </c>
      <c r="D119" s="76"/>
      <c r="E119" s="77">
        <f t="shared" si="16"/>
        <v>0</v>
      </c>
    </row>
    <row r="120" spans="1:5" ht="24" customHeight="1" thickBot="1" x14ac:dyDescent="0.35">
      <c r="A120" s="73" t="s">
        <v>838</v>
      </c>
      <c r="B120" s="74" t="s">
        <v>839</v>
      </c>
      <c r="C120" s="71">
        <f>SUM(C121:C124)</f>
        <v>120256</v>
      </c>
      <c r="D120" s="71">
        <f>SUM(D121:D124)</f>
        <v>0</v>
      </c>
      <c r="E120" s="72">
        <f>SUM(E121:E124)</f>
        <v>120256</v>
      </c>
    </row>
    <row r="121" spans="1:5" ht="24" customHeight="1" thickBot="1" x14ac:dyDescent="0.35">
      <c r="A121" s="73" t="s">
        <v>840</v>
      </c>
      <c r="B121" s="75" t="s">
        <v>841</v>
      </c>
      <c r="C121" s="76">
        <v>114239</v>
      </c>
      <c r="D121" s="76"/>
      <c r="E121" s="77">
        <f t="shared" ref="E121:E124" si="17">C121+D121</f>
        <v>114239</v>
      </c>
    </row>
    <row r="122" spans="1:5" ht="24" customHeight="1" thickBot="1" x14ac:dyDescent="0.35">
      <c r="A122" s="73" t="s">
        <v>842</v>
      </c>
      <c r="B122" s="75" t="s">
        <v>843</v>
      </c>
      <c r="C122" s="76">
        <v>916</v>
      </c>
      <c r="D122" s="76"/>
      <c r="E122" s="77">
        <f t="shared" si="17"/>
        <v>916</v>
      </c>
    </row>
    <row r="123" spans="1:5" ht="24" customHeight="1" thickBot="1" x14ac:dyDescent="0.35">
      <c r="A123" s="73" t="s">
        <v>844</v>
      </c>
      <c r="B123" s="75" t="s">
        <v>845</v>
      </c>
      <c r="C123" s="76">
        <v>0</v>
      </c>
      <c r="D123" s="76"/>
      <c r="E123" s="77">
        <f t="shared" si="17"/>
        <v>0</v>
      </c>
    </row>
    <row r="124" spans="1:5" ht="24" customHeight="1" thickBot="1" x14ac:dyDescent="0.35">
      <c r="A124" s="73" t="s">
        <v>846</v>
      </c>
      <c r="B124" s="75" t="s">
        <v>847</v>
      </c>
      <c r="C124" s="76">
        <v>5101</v>
      </c>
      <c r="D124" s="76"/>
      <c r="E124" s="77">
        <f t="shared" si="17"/>
        <v>5101</v>
      </c>
    </row>
    <row r="125" spans="1:5" ht="24" customHeight="1" thickBot="1" x14ac:dyDescent="0.35">
      <c r="A125" s="73" t="s">
        <v>848</v>
      </c>
      <c r="B125" s="74" t="s">
        <v>849</v>
      </c>
      <c r="C125" s="71">
        <f>SUM(C126:C131)</f>
        <v>23806640</v>
      </c>
      <c r="D125" s="71">
        <f>SUM(D126:D131)</f>
        <v>0</v>
      </c>
      <c r="E125" s="72">
        <f>SUM(E126:E131)</f>
        <v>23806640</v>
      </c>
    </row>
    <row r="126" spans="1:5" ht="24" customHeight="1" thickBot="1" x14ac:dyDescent="0.35">
      <c r="A126" s="73" t="s">
        <v>850</v>
      </c>
      <c r="B126" s="75" t="s">
        <v>851</v>
      </c>
      <c r="C126" s="76">
        <v>168507</v>
      </c>
      <c r="D126" s="76"/>
      <c r="E126" s="77">
        <f t="shared" ref="E126:E131" si="18">C126+D126</f>
        <v>168507</v>
      </c>
    </row>
    <row r="127" spans="1:5" ht="24" customHeight="1" thickBot="1" x14ac:dyDescent="0.35">
      <c r="A127" s="73" t="s">
        <v>852</v>
      </c>
      <c r="B127" s="75" t="s">
        <v>853</v>
      </c>
      <c r="C127" s="76">
        <v>0</v>
      </c>
      <c r="D127" s="76"/>
      <c r="E127" s="77">
        <f t="shared" si="18"/>
        <v>0</v>
      </c>
    </row>
    <row r="128" spans="1:5" ht="24" customHeight="1" thickBot="1" x14ac:dyDescent="0.35">
      <c r="A128" s="73" t="s">
        <v>854</v>
      </c>
      <c r="B128" s="75" t="s">
        <v>855</v>
      </c>
      <c r="C128" s="76">
        <v>0</v>
      </c>
      <c r="D128" s="76"/>
      <c r="E128" s="77">
        <f t="shared" si="18"/>
        <v>0</v>
      </c>
    </row>
    <row r="129" spans="1:5" ht="24" customHeight="1" thickBot="1" x14ac:dyDescent="0.35">
      <c r="A129" s="73" t="s">
        <v>856</v>
      </c>
      <c r="B129" s="75" t="s">
        <v>857</v>
      </c>
      <c r="C129" s="76">
        <v>0</v>
      </c>
      <c r="D129" s="76"/>
      <c r="E129" s="77">
        <f t="shared" si="18"/>
        <v>0</v>
      </c>
    </row>
    <row r="130" spans="1:5" ht="24" customHeight="1" thickBot="1" x14ac:dyDescent="0.35">
      <c r="A130" s="73" t="s">
        <v>858</v>
      </c>
      <c r="B130" s="75" t="s">
        <v>859</v>
      </c>
      <c r="C130" s="76">
        <v>40878</v>
      </c>
      <c r="D130" s="76"/>
      <c r="E130" s="77">
        <f t="shared" si="18"/>
        <v>40878</v>
      </c>
    </row>
    <row r="131" spans="1:5" ht="24" customHeight="1" thickBot="1" x14ac:dyDescent="0.35">
      <c r="A131" s="73" t="s">
        <v>860</v>
      </c>
      <c r="B131" s="75" t="s">
        <v>809</v>
      </c>
      <c r="C131" s="76">
        <v>23597255</v>
      </c>
      <c r="D131" s="76"/>
      <c r="E131" s="77">
        <f t="shared" si="18"/>
        <v>23597255</v>
      </c>
    </row>
    <row r="132" spans="1:5" ht="24" customHeight="1" thickBot="1" x14ac:dyDescent="0.35">
      <c r="A132" s="73" t="s">
        <v>861</v>
      </c>
      <c r="B132" s="74" t="s">
        <v>862</v>
      </c>
      <c r="C132" s="71">
        <f>SUM(C133:C141)</f>
        <v>858057539.49000001</v>
      </c>
      <c r="D132" s="71">
        <f>SUM(D133:D141)</f>
        <v>0</v>
      </c>
      <c r="E132" s="72">
        <f>SUM(E133:E141)</f>
        <v>858057539.49000001</v>
      </c>
    </row>
    <row r="133" spans="1:5" ht="24" customHeight="1" thickBot="1" x14ac:dyDescent="0.35">
      <c r="A133" s="73" t="s">
        <v>863</v>
      </c>
      <c r="B133" s="75" t="s">
        <v>864</v>
      </c>
      <c r="C133" s="76">
        <v>359470264.49000001</v>
      </c>
      <c r="D133" s="76"/>
      <c r="E133" s="77">
        <f t="shared" ref="E133:E141" si="19">C133+D133</f>
        <v>359470264.49000001</v>
      </c>
    </row>
    <row r="134" spans="1:5" ht="24" customHeight="1" thickBot="1" x14ac:dyDescent="0.35">
      <c r="A134" s="73" t="s">
        <v>865</v>
      </c>
      <c r="B134" s="75" t="s">
        <v>866</v>
      </c>
      <c r="C134" s="76">
        <v>74911392</v>
      </c>
      <c r="D134" s="76"/>
      <c r="E134" s="77">
        <f t="shared" si="19"/>
        <v>74911392</v>
      </c>
    </row>
    <row r="135" spans="1:5" ht="24" customHeight="1" thickBot="1" x14ac:dyDescent="0.35">
      <c r="A135" s="73" t="s">
        <v>867</v>
      </c>
      <c r="B135" s="75" t="s">
        <v>868</v>
      </c>
      <c r="C135" s="76">
        <v>49623584</v>
      </c>
      <c r="D135" s="76"/>
      <c r="E135" s="77">
        <f t="shared" si="19"/>
        <v>49623584</v>
      </c>
    </row>
    <row r="136" spans="1:5" ht="24" customHeight="1" thickBot="1" x14ac:dyDescent="0.35">
      <c r="A136" s="73" t="s">
        <v>869</v>
      </c>
      <c r="B136" s="75" t="s">
        <v>870</v>
      </c>
      <c r="C136" s="76">
        <v>14418692</v>
      </c>
      <c r="D136" s="76"/>
      <c r="E136" s="77">
        <f t="shared" si="19"/>
        <v>14418692</v>
      </c>
    </row>
    <row r="137" spans="1:5" ht="24" customHeight="1" thickBot="1" x14ac:dyDescent="0.35">
      <c r="A137" s="73" t="s">
        <v>871</v>
      </c>
      <c r="B137" s="75" t="s">
        <v>872</v>
      </c>
      <c r="C137" s="76">
        <v>114104877</v>
      </c>
      <c r="D137" s="76"/>
      <c r="E137" s="77">
        <f t="shared" si="19"/>
        <v>114104877</v>
      </c>
    </row>
    <row r="138" spans="1:5" ht="24" customHeight="1" thickBot="1" x14ac:dyDescent="0.35">
      <c r="A138" s="73" t="s">
        <v>873</v>
      </c>
      <c r="B138" s="75" t="s">
        <v>874</v>
      </c>
      <c r="C138" s="76">
        <v>22797876</v>
      </c>
      <c r="D138" s="76"/>
      <c r="E138" s="77">
        <f t="shared" si="19"/>
        <v>22797876</v>
      </c>
    </row>
    <row r="139" spans="1:5" ht="24" customHeight="1" thickBot="1" x14ac:dyDescent="0.35">
      <c r="A139" s="73" t="s">
        <v>875</v>
      </c>
      <c r="B139" s="75" t="s">
        <v>876</v>
      </c>
      <c r="C139" s="76">
        <v>217202059</v>
      </c>
      <c r="D139" s="76"/>
      <c r="E139" s="77">
        <f t="shared" si="19"/>
        <v>217202059</v>
      </c>
    </row>
    <row r="140" spans="1:5" ht="24" customHeight="1" thickBot="1" x14ac:dyDescent="0.35">
      <c r="A140" s="73" t="s">
        <v>877</v>
      </c>
      <c r="B140" s="75" t="s">
        <v>878</v>
      </c>
      <c r="C140" s="76">
        <v>5355700</v>
      </c>
      <c r="D140" s="76"/>
      <c r="E140" s="77">
        <f t="shared" si="19"/>
        <v>5355700</v>
      </c>
    </row>
    <row r="141" spans="1:5" ht="24" customHeight="1" thickBot="1" x14ac:dyDescent="0.35">
      <c r="A141" s="73" t="s">
        <v>879</v>
      </c>
      <c r="B141" s="75" t="s">
        <v>880</v>
      </c>
      <c r="C141" s="76">
        <v>173095</v>
      </c>
      <c r="D141" s="76"/>
      <c r="E141" s="77">
        <f t="shared" si="19"/>
        <v>173095</v>
      </c>
    </row>
    <row r="142" spans="1:5" ht="24" customHeight="1" thickBot="1" x14ac:dyDescent="0.35">
      <c r="A142" s="73" t="s">
        <v>881</v>
      </c>
      <c r="B142" s="74" t="s">
        <v>882</v>
      </c>
      <c r="C142" s="71">
        <f>SUM(C143:C150)</f>
        <v>1917605</v>
      </c>
      <c r="D142" s="71">
        <f>SUM(D143:D150)</f>
        <v>0</v>
      </c>
      <c r="E142" s="72">
        <f>SUM(E143:E150)</f>
        <v>1917605</v>
      </c>
    </row>
    <row r="143" spans="1:5" ht="24" customHeight="1" thickBot="1" x14ac:dyDescent="0.35">
      <c r="A143" s="73" t="s">
        <v>883</v>
      </c>
      <c r="B143" s="75" t="s">
        <v>884</v>
      </c>
      <c r="C143" s="76">
        <v>260690</v>
      </c>
      <c r="D143" s="76"/>
      <c r="E143" s="77">
        <f t="shared" ref="E143:E150" si="20">C143+D143</f>
        <v>260690</v>
      </c>
    </row>
    <row r="144" spans="1:5" ht="24" customHeight="1" thickBot="1" x14ac:dyDescent="0.35">
      <c r="A144" s="73" t="s">
        <v>885</v>
      </c>
      <c r="B144" s="75" t="s">
        <v>886</v>
      </c>
      <c r="C144" s="76">
        <v>15</v>
      </c>
      <c r="D144" s="76"/>
      <c r="E144" s="77">
        <f t="shared" si="20"/>
        <v>15</v>
      </c>
    </row>
    <row r="145" spans="1:5" ht="24" customHeight="1" thickBot="1" x14ac:dyDescent="0.35">
      <c r="A145" s="73" t="s">
        <v>887</v>
      </c>
      <c r="B145" s="75" t="s">
        <v>888</v>
      </c>
      <c r="C145" s="76">
        <v>0</v>
      </c>
      <c r="D145" s="76"/>
      <c r="E145" s="77">
        <f t="shared" si="20"/>
        <v>0</v>
      </c>
    </row>
    <row r="146" spans="1:5" ht="24" customHeight="1" thickBot="1" x14ac:dyDescent="0.35">
      <c r="A146" s="73" t="s">
        <v>889</v>
      </c>
      <c r="B146" s="75" t="s">
        <v>890</v>
      </c>
      <c r="C146" s="76">
        <v>0</v>
      </c>
      <c r="D146" s="76"/>
      <c r="E146" s="77">
        <f t="shared" si="20"/>
        <v>0</v>
      </c>
    </row>
    <row r="147" spans="1:5" ht="24" customHeight="1" thickBot="1" x14ac:dyDescent="0.35">
      <c r="A147" s="73" t="s">
        <v>891</v>
      </c>
      <c r="B147" s="75" t="s">
        <v>892</v>
      </c>
      <c r="C147" s="76">
        <v>0</v>
      </c>
      <c r="D147" s="76"/>
      <c r="E147" s="77">
        <f t="shared" si="20"/>
        <v>0</v>
      </c>
    </row>
    <row r="148" spans="1:5" ht="24" customHeight="1" thickBot="1" x14ac:dyDescent="0.35">
      <c r="A148" s="73" t="s">
        <v>893</v>
      </c>
      <c r="B148" s="75" t="s">
        <v>894</v>
      </c>
      <c r="C148" s="76">
        <v>1600696</v>
      </c>
      <c r="D148" s="76"/>
      <c r="E148" s="77">
        <f t="shared" si="20"/>
        <v>1600696</v>
      </c>
    </row>
    <row r="149" spans="1:5" ht="24" customHeight="1" thickBot="1" x14ac:dyDescent="0.35">
      <c r="A149" s="73" t="s">
        <v>895</v>
      </c>
      <c r="B149" s="75" t="s">
        <v>896</v>
      </c>
      <c r="C149" s="76">
        <v>0</v>
      </c>
      <c r="D149" s="76"/>
      <c r="E149" s="77">
        <f t="shared" si="20"/>
        <v>0</v>
      </c>
    </row>
    <row r="150" spans="1:5" ht="24" customHeight="1" thickBot="1" x14ac:dyDescent="0.35">
      <c r="A150" s="73" t="s">
        <v>897</v>
      </c>
      <c r="B150" s="75" t="s">
        <v>898</v>
      </c>
      <c r="C150" s="76">
        <v>56204</v>
      </c>
      <c r="D150" s="76"/>
      <c r="E150" s="77">
        <f t="shared" si="20"/>
        <v>56204</v>
      </c>
    </row>
    <row r="151" spans="1:5" ht="24" customHeight="1" thickBot="1" x14ac:dyDescent="0.35">
      <c r="A151" s="73" t="s">
        <v>899</v>
      </c>
      <c r="B151" s="74" t="s">
        <v>900</v>
      </c>
      <c r="C151" s="71">
        <f>SUM(C152:C154)</f>
        <v>676357</v>
      </c>
      <c r="D151" s="71">
        <f>SUM(D152:D154)</f>
        <v>0</v>
      </c>
      <c r="E151" s="72">
        <f>SUM(E152:E154)</f>
        <v>676357</v>
      </c>
    </row>
    <row r="152" spans="1:5" ht="24" customHeight="1" thickBot="1" x14ac:dyDescent="0.35">
      <c r="A152" s="73" t="s">
        <v>901</v>
      </c>
      <c r="B152" s="75" t="s">
        <v>902</v>
      </c>
      <c r="C152" s="76">
        <v>114670</v>
      </c>
      <c r="D152" s="76"/>
      <c r="E152" s="77">
        <f t="shared" ref="E152:E154" si="21">C152+D152</f>
        <v>114670</v>
      </c>
    </row>
    <row r="153" spans="1:5" ht="24" customHeight="1" thickBot="1" x14ac:dyDescent="0.35">
      <c r="A153" s="73" t="s">
        <v>903</v>
      </c>
      <c r="B153" s="75" t="s">
        <v>904</v>
      </c>
      <c r="C153" s="76">
        <v>405634</v>
      </c>
      <c r="D153" s="76"/>
      <c r="E153" s="77">
        <f t="shared" si="21"/>
        <v>405634</v>
      </c>
    </row>
    <row r="154" spans="1:5" ht="24" customHeight="1" thickBot="1" x14ac:dyDescent="0.35">
      <c r="A154" s="73" t="s">
        <v>905</v>
      </c>
      <c r="B154" s="75" t="s">
        <v>906</v>
      </c>
      <c r="C154" s="76">
        <v>156053</v>
      </c>
      <c r="D154" s="76"/>
      <c r="E154" s="77">
        <f t="shared" si="21"/>
        <v>156053</v>
      </c>
    </row>
    <row r="155" spans="1:5" ht="24" customHeight="1" thickBot="1" x14ac:dyDescent="0.35">
      <c r="A155" s="73" t="s">
        <v>907</v>
      </c>
      <c r="B155" s="74" t="s">
        <v>908</v>
      </c>
      <c r="C155" s="71">
        <f>SUM(C156:C159)</f>
        <v>39850832</v>
      </c>
      <c r="D155" s="71">
        <f>SUM(D156:D159)</f>
        <v>0</v>
      </c>
      <c r="E155" s="72">
        <f>SUM(E156:E159)</f>
        <v>39850832</v>
      </c>
    </row>
    <row r="156" spans="1:5" ht="24" customHeight="1" thickBot="1" x14ac:dyDescent="0.35">
      <c r="A156" s="73" t="s">
        <v>909</v>
      </c>
      <c r="B156" s="75" t="s">
        <v>910</v>
      </c>
      <c r="C156" s="76">
        <v>19154385</v>
      </c>
      <c r="D156" s="76"/>
      <c r="E156" s="77">
        <f t="shared" ref="E156:E159" si="22">C156+D156</f>
        <v>19154385</v>
      </c>
    </row>
    <row r="157" spans="1:5" ht="24" customHeight="1" thickBot="1" x14ac:dyDescent="0.35">
      <c r="A157" s="73" t="s">
        <v>911</v>
      </c>
      <c r="B157" s="75" t="s">
        <v>912</v>
      </c>
      <c r="C157" s="76">
        <v>0</v>
      </c>
      <c r="D157" s="76"/>
      <c r="E157" s="77">
        <f t="shared" si="22"/>
        <v>0</v>
      </c>
    </row>
    <row r="158" spans="1:5" ht="24" customHeight="1" thickBot="1" x14ac:dyDescent="0.35">
      <c r="A158" s="73" t="s">
        <v>913</v>
      </c>
      <c r="B158" s="75" t="s">
        <v>914</v>
      </c>
      <c r="C158" s="76">
        <v>2703671</v>
      </c>
      <c r="D158" s="76"/>
      <c r="E158" s="77">
        <f t="shared" si="22"/>
        <v>2703671</v>
      </c>
    </row>
    <row r="159" spans="1:5" ht="24" customHeight="1" thickBot="1" x14ac:dyDescent="0.35">
      <c r="A159" s="73" t="s">
        <v>915</v>
      </c>
      <c r="B159" s="75" t="s">
        <v>916</v>
      </c>
      <c r="C159" s="76">
        <v>17992776</v>
      </c>
      <c r="D159" s="76"/>
      <c r="E159" s="77">
        <f t="shared" si="22"/>
        <v>17992776</v>
      </c>
    </row>
    <row r="160" spans="1:5" ht="24" customHeight="1" thickBot="1" x14ac:dyDescent="0.35">
      <c r="A160" s="73" t="s">
        <v>917</v>
      </c>
      <c r="B160" s="74" t="s">
        <v>918</v>
      </c>
      <c r="C160" s="71">
        <f>SUM(C161:C166)</f>
        <v>7798645</v>
      </c>
      <c r="D160" s="71">
        <f>SUM(D161:D166)</f>
        <v>0</v>
      </c>
      <c r="E160" s="72">
        <f>SUM(E161:E166)</f>
        <v>7798645</v>
      </c>
    </row>
    <row r="161" spans="1:5" ht="24" customHeight="1" thickBot="1" x14ac:dyDescent="0.35">
      <c r="A161" s="73" t="s">
        <v>919</v>
      </c>
      <c r="B161" s="75" t="s">
        <v>920</v>
      </c>
      <c r="C161" s="76">
        <v>31329</v>
      </c>
      <c r="D161" s="76"/>
      <c r="E161" s="77">
        <f t="shared" ref="E161:E166" si="23">C161+D161</f>
        <v>31329</v>
      </c>
    </row>
    <row r="162" spans="1:5" ht="24" customHeight="1" thickBot="1" x14ac:dyDescent="0.35">
      <c r="A162" s="73" t="s">
        <v>921</v>
      </c>
      <c r="B162" s="75" t="s">
        <v>922</v>
      </c>
      <c r="C162" s="76">
        <v>330997</v>
      </c>
      <c r="D162" s="76"/>
      <c r="E162" s="77">
        <f t="shared" si="23"/>
        <v>330997</v>
      </c>
    </row>
    <row r="163" spans="1:5" ht="24" customHeight="1" thickBot="1" x14ac:dyDescent="0.35">
      <c r="A163" s="73" t="s">
        <v>923</v>
      </c>
      <c r="B163" s="75" t="s">
        <v>924</v>
      </c>
      <c r="C163" s="76">
        <v>1751</v>
      </c>
      <c r="D163" s="76"/>
      <c r="E163" s="77">
        <f t="shared" si="23"/>
        <v>1751</v>
      </c>
    </row>
    <row r="164" spans="1:5" ht="24" customHeight="1" thickBot="1" x14ac:dyDescent="0.35">
      <c r="A164" s="73" t="s">
        <v>925</v>
      </c>
      <c r="B164" s="75" t="s">
        <v>926</v>
      </c>
      <c r="C164" s="76">
        <v>0</v>
      </c>
      <c r="D164" s="76"/>
      <c r="E164" s="77">
        <f t="shared" si="23"/>
        <v>0</v>
      </c>
    </row>
    <row r="165" spans="1:5" ht="24" customHeight="1" thickBot="1" x14ac:dyDescent="0.35">
      <c r="A165" s="73" t="s">
        <v>927</v>
      </c>
      <c r="B165" s="75" t="s">
        <v>928</v>
      </c>
      <c r="C165" s="76">
        <v>3188733</v>
      </c>
      <c r="D165" s="76"/>
      <c r="E165" s="77">
        <f t="shared" si="23"/>
        <v>3188733</v>
      </c>
    </row>
    <row r="166" spans="1:5" ht="24" customHeight="1" thickBot="1" x14ac:dyDescent="0.35">
      <c r="A166" s="73" t="s">
        <v>929</v>
      </c>
      <c r="B166" s="75" t="s">
        <v>930</v>
      </c>
      <c r="C166" s="76">
        <v>4245835</v>
      </c>
      <c r="D166" s="76"/>
      <c r="E166" s="77">
        <f t="shared" si="23"/>
        <v>4245835</v>
      </c>
    </row>
    <row r="167" spans="1:5" ht="24" customHeight="1" thickBot="1" x14ac:dyDescent="0.35">
      <c r="A167" s="70">
        <v>4.4000000000000004</v>
      </c>
      <c r="B167" s="74" t="s">
        <v>931</v>
      </c>
      <c r="C167" s="71">
        <f>SUM(C168)</f>
        <v>15797604</v>
      </c>
      <c r="D167" s="71">
        <f>SUM(D168)</f>
        <v>0</v>
      </c>
      <c r="E167" s="72">
        <f>SUM(E168)</f>
        <v>15797604</v>
      </c>
    </row>
    <row r="168" spans="1:5" ht="24" customHeight="1" thickBot="1" x14ac:dyDescent="0.35">
      <c r="A168" s="73" t="s">
        <v>932</v>
      </c>
      <c r="B168" s="74" t="s">
        <v>933</v>
      </c>
      <c r="C168" s="71">
        <f>SUM(C169:C173)</f>
        <v>15797604</v>
      </c>
      <c r="D168" s="71">
        <f>SUM(D169:D173)</f>
        <v>0</v>
      </c>
      <c r="E168" s="72">
        <f>SUM(E169:E173)</f>
        <v>15797604</v>
      </c>
    </row>
    <row r="169" spans="1:5" ht="24" customHeight="1" thickBot="1" x14ac:dyDescent="0.35">
      <c r="A169" s="73" t="s">
        <v>934</v>
      </c>
      <c r="B169" s="75" t="s">
        <v>935</v>
      </c>
      <c r="C169" s="76">
        <v>13796</v>
      </c>
      <c r="D169" s="76"/>
      <c r="E169" s="77">
        <f t="shared" ref="E169:E173" si="24">C169+D169</f>
        <v>13796</v>
      </c>
    </row>
    <row r="170" spans="1:5" ht="24" customHeight="1" thickBot="1" x14ac:dyDescent="0.35">
      <c r="A170" s="73" t="s">
        <v>936</v>
      </c>
      <c r="B170" s="75" t="s">
        <v>937</v>
      </c>
      <c r="C170" s="76">
        <v>548828</v>
      </c>
      <c r="D170" s="76"/>
      <c r="E170" s="77">
        <f t="shared" si="24"/>
        <v>548828</v>
      </c>
    </row>
    <row r="171" spans="1:5" ht="24" customHeight="1" thickBot="1" x14ac:dyDescent="0.35">
      <c r="A171" s="73" t="s">
        <v>938</v>
      </c>
      <c r="B171" s="75" t="s">
        <v>939</v>
      </c>
      <c r="C171" s="76">
        <v>0</v>
      </c>
      <c r="D171" s="76"/>
      <c r="E171" s="77">
        <f t="shared" si="24"/>
        <v>0</v>
      </c>
    </row>
    <row r="172" spans="1:5" ht="24" customHeight="1" thickBot="1" x14ac:dyDescent="0.35">
      <c r="A172" s="73" t="s">
        <v>940</v>
      </c>
      <c r="B172" s="75" t="s">
        <v>941</v>
      </c>
      <c r="C172" s="76">
        <v>12365661</v>
      </c>
      <c r="D172" s="76"/>
      <c r="E172" s="77">
        <f t="shared" si="24"/>
        <v>12365661</v>
      </c>
    </row>
    <row r="173" spans="1:5" ht="24" customHeight="1" thickBot="1" x14ac:dyDescent="0.35">
      <c r="A173" s="73" t="s">
        <v>942</v>
      </c>
      <c r="B173" s="75" t="s">
        <v>943</v>
      </c>
      <c r="C173" s="76">
        <v>2869319</v>
      </c>
      <c r="D173" s="76"/>
      <c r="E173" s="77">
        <f t="shared" si="24"/>
        <v>2869319</v>
      </c>
    </row>
    <row r="174" spans="1:5" ht="24" customHeight="1" thickBot="1" x14ac:dyDescent="0.35">
      <c r="A174" s="70">
        <v>4.5</v>
      </c>
      <c r="B174" s="74" t="s">
        <v>944</v>
      </c>
      <c r="C174" s="71">
        <f>SUM(C175+C177+C179+C181+C185+C187)</f>
        <v>87713826</v>
      </c>
      <c r="D174" s="71">
        <f>SUM(D175+D177+D179+D181+D185+D187)</f>
        <v>0</v>
      </c>
      <c r="E174" s="72">
        <f>SUM(E175+E177+E179+E181+E185+E187)</f>
        <v>87713826</v>
      </c>
    </row>
    <row r="175" spans="1:5" ht="24" customHeight="1" thickBot="1" x14ac:dyDescent="0.35">
      <c r="A175" s="73" t="s">
        <v>945</v>
      </c>
      <c r="B175" s="74" t="s">
        <v>680</v>
      </c>
      <c r="C175" s="71">
        <f>SUM(C176)</f>
        <v>21770454</v>
      </c>
      <c r="D175" s="71">
        <f>SUM(D176)</f>
        <v>0</v>
      </c>
      <c r="E175" s="72">
        <f>SUM(E176)</f>
        <v>21770454</v>
      </c>
    </row>
    <row r="176" spans="1:5" ht="24" customHeight="1" thickBot="1" x14ac:dyDescent="0.35">
      <c r="A176" s="73" t="s">
        <v>946</v>
      </c>
      <c r="B176" s="75" t="s">
        <v>682</v>
      </c>
      <c r="C176" s="76">
        <v>21770454</v>
      </c>
      <c r="D176" s="76"/>
      <c r="E176" s="77">
        <f>C176+D176</f>
        <v>21770454</v>
      </c>
    </row>
    <row r="177" spans="1:5" ht="24" customHeight="1" thickBot="1" x14ac:dyDescent="0.35">
      <c r="A177" s="73" t="s">
        <v>947</v>
      </c>
      <c r="B177" s="74" t="s">
        <v>683</v>
      </c>
      <c r="C177" s="71">
        <f>SUM(C178)</f>
        <v>29818884</v>
      </c>
      <c r="D177" s="71">
        <f>SUM(D178)</f>
        <v>0</v>
      </c>
      <c r="E177" s="72">
        <f>SUM(E178)</f>
        <v>29818884</v>
      </c>
    </row>
    <row r="178" spans="1:5" ht="24" customHeight="1" thickBot="1" x14ac:dyDescent="0.35">
      <c r="A178" s="73" t="s">
        <v>948</v>
      </c>
      <c r="B178" s="75" t="s">
        <v>685</v>
      </c>
      <c r="C178" s="76">
        <v>29818884</v>
      </c>
      <c r="D178" s="76"/>
      <c r="E178" s="77">
        <f>C178+D178</f>
        <v>29818884</v>
      </c>
    </row>
    <row r="179" spans="1:5" ht="24" customHeight="1" thickBot="1" x14ac:dyDescent="0.35">
      <c r="A179" s="73" t="s">
        <v>949</v>
      </c>
      <c r="B179" s="74" t="s">
        <v>687</v>
      </c>
      <c r="C179" s="71">
        <f>SUM(C180)</f>
        <v>4313166</v>
      </c>
      <c r="D179" s="71">
        <f>SUM(D180)</f>
        <v>0</v>
      </c>
      <c r="E179" s="72">
        <f>SUM(E180)</f>
        <v>4313166</v>
      </c>
    </row>
    <row r="180" spans="1:5" ht="24" customHeight="1" thickBot="1" x14ac:dyDescent="0.35">
      <c r="A180" s="73" t="s">
        <v>950</v>
      </c>
      <c r="B180" s="75" t="s">
        <v>689</v>
      </c>
      <c r="C180" s="76">
        <v>4313166</v>
      </c>
      <c r="D180" s="76"/>
      <c r="E180" s="77">
        <f>C180+D180</f>
        <v>4313166</v>
      </c>
    </row>
    <row r="181" spans="1:5" ht="24" customHeight="1" thickBot="1" x14ac:dyDescent="0.35">
      <c r="A181" s="73" t="s">
        <v>951</v>
      </c>
      <c r="B181" s="74" t="s">
        <v>691</v>
      </c>
      <c r="C181" s="71">
        <f>SUM(C182:C184)</f>
        <v>10191550</v>
      </c>
      <c r="D181" s="71">
        <f>SUM(D182:D184)</f>
        <v>0</v>
      </c>
      <c r="E181" s="72">
        <f>SUM(E182:E184)</f>
        <v>10191550</v>
      </c>
    </row>
    <row r="182" spans="1:5" ht="24" customHeight="1" thickBot="1" x14ac:dyDescent="0.35">
      <c r="A182" s="73" t="s">
        <v>952</v>
      </c>
      <c r="B182" s="75" t="s">
        <v>693</v>
      </c>
      <c r="C182" s="76">
        <v>10191550</v>
      </c>
      <c r="D182" s="76"/>
      <c r="E182" s="77">
        <f t="shared" ref="E182:E184" si="25">C182+D182</f>
        <v>10191550</v>
      </c>
    </row>
    <row r="183" spans="1:5" ht="24" customHeight="1" thickBot="1" x14ac:dyDescent="0.35">
      <c r="A183" s="73" t="s">
        <v>953</v>
      </c>
      <c r="B183" s="75" t="s">
        <v>695</v>
      </c>
      <c r="C183" s="76">
        <v>0</v>
      </c>
      <c r="D183" s="76"/>
      <c r="E183" s="77">
        <f t="shared" si="25"/>
        <v>0</v>
      </c>
    </row>
    <row r="184" spans="1:5" ht="24" customHeight="1" thickBot="1" x14ac:dyDescent="0.35">
      <c r="A184" s="73" t="s">
        <v>954</v>
      </c>
      <c r="B184" s="75" t="s">
        <v>697</v>
      </c>
      <c r="C184" s="76">
        <v>0</v>
      </c>
      <c r="D184" s="76"/>
      <c r="E184" s="77">
        <f t="shared" si="25"/>
        <v>0</v>
      </c>
    </row>
    <row r="185" spans="1:5" ht="24" customHeight="1" thickBot="1" x14ac:dyDescent="0.35">
      <c r="A185" s="73" t="s">
        <v>955</v>
      </c>
      <c r="B185" s="74" t="s">
        <v>699</v>
      </c>
      <c r="C185" s="71">
        <f>SUM(C186)</f>
        <v>21619772</v>
      </c>
      <c r="D185" s="71">
        <f>SUM(D186)</f>
        <v>0</v>
      </c>
      <c r="E185" s="72">
        <f>SUM(E186)</f>
        <v>21619772</v>
      </c>
    </row>
    <row r="186" spans="1:5" ht="24" customHeight="1" thickBot="1" x14ac:dyDescent="0.35">
      <c r="A186" s="73" t="s">
        <v>956</v>
      </c>
      <c r="B186" s="75" t="s">
        <v>699</v>
      </c>
      <c r="C186" s="76">
        <v>21619772</v>
      </c>
      <c r="D186" s="76"/>
      <c r="E186" s="77">
        <f>C186+D186</f>
        <v>21619772</v>
      </c>
    </row>
    <row r="187" spans="1:5" ht="24" customHeight="1" thickBot="1" x14ac:dyDescent="0.35">
      <c r="A187" s="73" t="s">
        <v>957</v>
      </c>
      <c r="B187" s="74" t="s">
        <v>702</v>
      </c>
      <c r="C187" s="71">
        <f>SUM(C188)</f>
        <v>0</v>
      </c>
      <c r="D187" s="71">
        <f>SUM(D188)</f>
        <v>0</v>
      </c>
      <c r="E187" s="72">
        <f>SUM(E188)</f>
        <v>0</v>
      </c>
    </row>
    <row r="188" spans="1:5" ht="24" customHeight="1" thickBot="1" x14ac:dyDescent="0.35">
      <c r="A188" s="73" t="s">
        <v>958</v>
      </c>
      <c r="B188" s="75" t="s">
        <v>704</v>
      </c>
      <c r="C188" s="76">
        <v>0</v>
      </c>
      <c r="D188" s="76"/>
      <c r="E188" s="77">
        <f>C188+D188</f>
        <v>0</v>
      </c>
    </row>
    <row r="189" spans="1:5" ht="24" customHeight="1" thickBot="1" x14ac:dyDescent="0.35">
      <c r="A189" s="70">
        <v>4.9000000000000004</v>
      </c>
      <c r="B189" s="74" t="s">
        <v>959</v>
      </c>
      <c r="C189" s="71">
        <f t="shared" ref="C189:E190" si="26">SUM(C190)</f>
        <v>0</v>
      </c>
      <c r="D189" s="71">
        <f t="shared" si="26"/>
        <v>0</v>
      </c>
      <c r="E189" s="72">
        <f t="shared" si="26"/>
        <v>0</v>
      </c>
    </row>
    <row r="190" spans="1:5" ht="24" customHeight="1" thickBot="1" x14ac:dyDescent="0.35">
      <c r="A190" s="73" t="s">
        <v>960</v>
      </c>
      <c r="B190" s="74" t="s">
        <v>961</v>
      </c>
      <c r="C190" s="71">
        <f t="shared" si="26"/>
        <v>0</v>
      </c>
      <c r="D190" s="71">
        <f t="shared" si="26"/>
        <v>0</v>
      </c>
      <c r="E190" s="72">
        <f t="shared" si="26"/>
        <v>0</v>
      </c>
    </row>
    <row r="191" spans="1:5" ht="24" customHeight="1" thickBot="1" x14ac:dyDescent="0.35">
      <c r="A191" s="73" t="s">
        <v>962</v>
      </c>
      <c r="B191" s="75" t="s">
        <v>963</v>
      </c>
      <c r="C191" s="76">
        <v>0</v>
      </c>
      <c r="D191" s="76"/>
      <c r="E191" s="77">
        <f>C191+D191</f>
        <v>0</v>
      </c>
    </row>
    <row r="192" spans="1:5" ht="24" customHeight="1" thickBot="1" x14ac:dyDescent="0.35">
      <c r="A192" s="82">
        <v>5</v>
      </c>
      <c r="B192" s="83" t="s">
        <v>964</v>
      </c>
      <c r="C192" s="84">
        <f>SUM(C193+C215)</f>
        <v>82833350</v>
      </c>
      <c r="D192" s="84">
        <f>SUM(D193+D215)</f>
        <v>0</v>
      </c>
      <c r="E192" s="85">
        <f>SUM(E193+E215)</f>
        <v>82833350</v>
      </c>
    </row>
    <row r="193" spans="1:5" ht="24" customHeight="1" thickBot="1" x14ac:dyDescent="0.35">
      <c r="A193" s="70">
        <v>5.0999999999999996</v>
      </c>
      <c r="B193" s="74" t="s">
        <v>964</v>
      </c>
      <c r="C193" s="71">
        <f>SUM(C194+C200+C205)</f>
        <v>82833350</v>
      </c>
      <c r="D193" s="71">
        <f>SUM(D194+D200+D205)</f>
        <v>0</v>
      </c>
      <c r="E193" s="72">
        <f>SUM(E194+E200+E205)</f>
        <v>82833350</v>
      </c>
    </row>
    <row r="194" spans="1:5" ht="24" customHeight="1" thickBot="1" x14ac:dyDescent="0.35">
      <c r="A194" s="73" t="s">
        <v>965</v>
      </c>
      <c r="B194" s="74" t="s">
        <v>966</v>
      </c>
      <c r="C194" s="71">
        <f>SUM(C195:C199)</f>
        <v>1387921</v>
      </c>
      <c r="D194" s="71">
        <f>SUM(D195:D199)</f>
        <v>0</v>
      </c>
      <c r="E194" s="72">
        <f>SUM(E195:E199)</f>
        <v>1387921</v>
      </c>
    </row>
    <row r="195" spans="1:5" ht="24" customHeight="1" thickBot="1" x14ac:dyDescent="0.35">
      <c r="A195" s="73" t="s">
        <v>967</v>
      </c>
      <c r="B195" s="75" t="s">
        <v>756</v>
      </c>
      <c r="C195" s="76">
        <v>0</v>
      </c>
      <c r="D195" s="76"/>
      <c r="E195" s="77">
        <f t="shared" ref="E195:E199" si="27">C195+D195</f>
        <v>0</v>
      </c>
    </row>
    <row r="196" spans="1:5" ht="24" customHeight="1" thickBot="1" x14ac:dyDescent="0.35">
      <c r="A196" s="73" t="s">
        <v>968</v>
      </c>
      <c r="B196" s="75" t="s">
        <v>758</v>
      </c>
      <c r="C196" s="76">
        <v>0</v>
      </c>
      <c r="D196" s="76"/>
      <c r="E196" s="77">
        <f t="shared" si="27"/>
        <v>0</v>
      </c>
    </row>
    <row r="197" spans="1:5" ht="24" customHeight="1" thickBot="1" x14ac:dyDescent="0.35">
      <c r="A197" s="73" t="s">
        <v>969</v>
      </c>
      <c r="B197" s="75" t="s">
        <v>760</v>
      </c>
      <c r="C197" s="76">
        <v>0</v>
      </c>
      <c r="D197" s="76"/>
      <c r="E197" s="77">
        <f t="shared" si="27"/>
        <v>0</v>
      </c>
    </row>
    <row r="198" spans="1:5" ht="24" customHeight="1" thickBot="1" x14ac:dyDescent="0.35">
      <c r="A198" s="73" t="s">
        <v>970</v>
      </c>
      <c r="B198" s="75" t="s">
        <v>762</v>
      </c>
      <c r="C198" s="76">
        <v>0</v>
      </c>
      <c r="D198" s="76"/>
      <c r="E198" s="77">
        <f t="shared" si="27"/>
        <v>0</v>
      </c>
    </row>
    <row r="199" spans="1:5" ht="24" customHeight="1" thickBot="1" x14ac:dyDescent="0.35">
      <c r="A199" s="73" t="s">
        <v>971</v>
      </c>
      <c r="B199" s="75" t="s">
        <v>764</v>
      </c>
      <c r="C199" s="76">
        <v>1387921</v>
      </c>
      <c r="D199" s="76"/>
      <c r="E199" s="77">
        <f t="shared" si="27"/>
        <v>1387921</v>
      </c>
    </row>
    <row r="200" spans="1:5" ht="24" customHeight="1" thickBot="1" x14ac:dyDescent="0.35">
      <c r="A200" s="73" t="s">
        <v>972</v>
      </c>
      <c r="B200" s="74" t="s">
        <v>973</v>
      </c>
      <c r="C200" s="71">
        <f>SUM(C201:C204)</f>
        <v>0</v>
      </c>
      <c r="D200" s="71">
        <f>SUM(D201:D204)</f>
        <v>0</v>
      </c>
      <c r="E200" s="72">
        <f>SUM(E201:E204)</f>
        <v>0</v>
      </c>
    </row>
    <row r="201" spans="1:5" ht="24" customHeight="1" thickBot="1" x14ac:dyDescent="0.35">
      <c r="A201" s="73" t="s">
        <v>974</v>
      </c>
      <c r="B201" s="75" t="s">
        <v>746</v>
      </c>
      <c r="C201" s="76">
        <v>0</v>
      </c>
      <c r="D201" s="76"/>
      <c r="E201" s="77">
        <f t="shared" ref="E201:E204" si="28">C201+D201</f>
        <v>0</v>
      </c>
    </row>
    <row r="202" spans="1:5" ht="24" customHeight="1" thickBot="1" x14ac:dyDescent="0.35">
      <c r="A202" s="73" t="s">
        <v>975</v>
      </c>
      <c r="B202" s="75" t="s">
        <v>748</v>
      </c>
      <c r="C202" s="76">
        <v>0</v>
      </c>
      <c r="D202" s="76"/>
      <c r="E202" s="77">
        <f t="shared" si="28"/>
        <v>0</v>
      </c>
    </row>
    <row r="203" spans="1:5" ht="24" customHeight="1" thickBot="1" x14ac:dyDescent="0.35">
      <c r="A203" s="73" t="s">
        <v>976</v>
      </c>
      <c r="B203" s="75" t="s">
        <v>750</v>
      </c>
      <c r="C203" s="76">
        <v>0</v>
      </c>
      <c r="D203" s="76"/>
      <c r="E203" s="77">
        <f t="shared" si="28"/>
        <v>0</v>
      </c>
    </row>
    <row r="204" spans="1:5" ht="24" customHeight="1" thickBot="1" x14ac:dyDescent="0.35">
      <c r="A204" s="73" t="s">
        <v>977</v>
      </c>
      <c r="B204" s="75" t="s">
        <v>978</v>
      </c>
      <c r="C204" s="76">
        <v>0</v>
      </c>
      <c r="D204" s="76"/>
      <c r="E204" s="77">
        <f t="shared" si="28"/>
        <v>0</v>
      </c>
    </row>
    <row r="205" spans="1:5" ht="24" customHeight="1" thickBot="1" x14ac:dyDescent="0.35">
      <c r="A205" s="73" t="s">
        <v>979</v>
      </c>
      <c r="B205" s="74" t="s">
        <v>980</v>
      </c>
      <c r="C205" s="71">
        <f>SUM(C206:C214)</f>
        <v>81445429</v>
      </c>
      <c r="D205" s="71">
        <f>SUM(D206:D214)</f>
        <v>0</v>
      </c>
      <c r="E205" s="72">
        <f>SUM(E206:E214)</f>
        <v>81445429</v>
      </c>
    </row>
    <row r="206" spans="1:5" ht="24" customHeight="1" thickBot="1" x14ac:dyDescent="0.35">
      <c r="A206" s="73" t="s">
        <v>981</v>
      </c>
      <c r="B206" s="75" t="s">
        <v>982</v>
      </c>
      <c r="C206" s="76">
        <v>6955990</v>
      </c>
      <c r="D206" s="76"/>
      <c r="E206" s="77">
        <f t="shared" ref="E206:E214" si="29">C206+D206</f>
        <v>6955990</v>
      </c>
    </row>
    <row r="207" spans="1:5" ht="24" customHeight="1" thickBot="1" x14ac:dyDescent="0.35">
      <c r="A207" s="73" t="s">
        <v>983</v>
      </c>
      <c r="B207" s="75" t="s">
        <v>984</v>
      </c>
      <c r="C207" s="76">
        <v>45440</v>
      </c>
      <c r="D207" s="76"/>
      <c r="E207" s="77">
        <f t="shared" si="29"/>
        <v>45440</v>
      </c>
    </row>
    <row r="208" spans="1:5" ht="24" customHeight="1" thickBot="1" x14ac:dyDescent="0.35">
      <c r="A208" s="73" t="s">
        <v>985</v>
      </c>
      <c r="B208" s="75" t="s">
        <v>986</v>
      </c>
      <c r="C208" s="76">
        <v>0</v>
      </c>
      <c r="D208" s="76"/>
      <c r="E208" s="77">
        <f t="shared" si="29"/>
        <v>0</v>
      </c>
    </row>
    <row r="209" spans="1:5" ht="24" customHeight="1" thickBot="1" x14ac:dyDescent="0.35">
      <c r="A209" s="73" t="s">
        <v>987</v>
      </c>
      <c r="B209" s="75" t="s">
        <v>988</v>
      </c>
      <c r="C209" s="76">
        <v>0</v>
      </c>
      <c r="D209" s="76"/>
      <c r="E209" s="77">
        <f t="shared" si="29"/>
        <v>0</v>
      </c>
    </row>
    <row r="210" spans="1:5" ht="24" customHeight="1" thickBot="1" x14ac:dyDescent="0.35">
      <c r="A210" s="73" t="s">
        <v>989</v>
      </c>
      <c r="B210" s="75" t="s">
        <v>990</v>
      </c>
      <c r="C210" s="76">
        <v>0</v>
      </c>
      <c r="D210" s="76"/>
      <c r="E210" s="77">
        <f t="shared" si="29"/>
        <v>0</v>
      </c>
    </row>
    <row r="211" spans="1:5" ht="24" customHeight="1" thickBot="1" x14ac:dyDescent="0.35">
      <c r="A211" s="73" t="s">
        <v>991</v>
      </c>
      <c r="B211" s="75" t="s">
        <v>992</v>
      </c>
      <c r="C211" s="76">
        <v>0</v>
      </c>
      <c r="D211" s="76"/>
      <c r="E211" s="77">
        <f t="shared" si="29"/>
        <v>0</v>
      </c>
    </row>
    <row r="212" spans="1:5" ht="24" customHeight="1" thickBot="1" x14ac:dyDescent="0.35">
      <c r="A212" s="73" t="s">
        <v>993</v>
      </c>
      <c r="B212" s="75" t="s">
        <v>994</v>
      </c>
      <c r="C212" s="76">
        <v>0</v>
      </c>
      <c r="D212" s="76"/>
      <c r="E212" s="77">
        <f t="shared" si="29"/>
        <v>0</v>
      </c>
    </row>
    <row r="213" spans="1:5" ht="24" customHeight="1" thickBot="1" x14ac:dyDescent="0.35">
      <c r="A213" s="73" t="s">
        <v>995</v>
      </c>
      <c r="B213" s="75" t="s">
        <v>996</v>
      </c>
      <c r="C213" s="76">
        <v>32163</v>
      </c>
      <c r="D213" s="76"/>
      <c r="E213" s="77">
        <f t="shared" si="29"/>
        <v>32163</v>
      </c>
    </row>
    <row r="214" spans="1:5" ht="24" customHeight="1" thickBot="1" x14ac:dyDescent="0.35">
      <c r="A214" s="73" t="s">
        <v>997</v>
      </c>
      <c r="B214" s="75" t="s">
        <v>998</v>
      </c>
      <c r="C214" s="76">
        <v>74411836</v>
      </c>
      <c r="D214" s="76"/>
      <c r="E214" s="77">
        <f t="shared" si="29"/>
        <v>74411836</v>
      </c>
    </row>
    <row r="215" spans="1:5" ht="24" customHeight="1" thickBot="1" x14ac:dyDescent="0.35">
      <c r="A215" s="70">
        <v>5.9</v>
      </c>
      <c r="B215" s="74" t="s">
        <v>999</v>
      </c>
      <c r="C215" s="71">
        <v>0</v>
      </c>
      <c r="D215" s="71">
        <v>0</v>
      </c>
      <c r="E215" s="72">
        <v>0</v>
      </c>
    </row>
    <row r="216" spans="1:5" ht="24" customHeight="1" thickBot="1" x14ac:dyDescent="0.35">
      <c r="A216" s="70">
        <v>6</v>
      </c>
      <c r="B216" s="74" t="s">
        <v>1000</v>
      </c>
      <c r="C216" s="71">
        <f>SUM(C217+C232+C233+C236)</f>
        <v>87635011.450000003</v>
      </c>
      <c r="D216" s="71">
        <f>SUM(D217+D232+D233+D236)</f>
        <v>34259209.07</v>
      </c>
      <c r="E216" s="72">
        <f>SUM(E217+E232+E233+E236)</f>
        <v>121894220.52</v>
      </c>
    </row>
    <row r="217" spans="1:5" ht="24" customHeight="1" thickBot="1" x14ac:dyDescent="0.35">
      <c r="A217" s="70">
        <v>6.1</v>
      </c>
      <c r="B217" s="74" t="s">
        <v>1000</v>
      </c>
      <c r="C217" s="71">
        <f>SUM(C218+C220+C222+C224+C226+C228+C230)</f>
        <v>87096613.450000003</v>
      </c>
      <c r="D217" s="71">
        <f>SUM(D218+D220+D222+D224+D226+D228+D230)</f>
        <v>34259209.07</v>
      </c>
      <c r="E217" s="72">
        <f>SUM(E218+E220+E222+E224+E226+E228+E230)</f>
        <v>121355822.52</v>
      </c>
    </row>
    <row r="218" spans="1:5" ht="24" customHeight="1" thickBot="1" x14ac:dyDescent="0.35">
      <c r="A218" s="73" t="s">
        <v>1001</v>
      </c>
      <c r="B218" s="74" t="s">
        <v>683</v>
      </c>
      <c r="C218" s="71">
        <f>SUM(C219)</f>
        <v>8675928</v>
      </c>
      <c r="D218" s="71">
        <f>SUM(D219)</f>
        <v>0</v>
      </c>
      <c r="E218" s="72">
        <f>SUM(E219)</f>
        <v>8675928</v>
      </c>
    </row>
    <row r="219" spans="1:5" ht="24" customHeight="1" thickBot="1" x14ac:dyDescent="0.35">
      <c r="A219" s="73" t="s">
        <v>1002</v>
      </c>
      <c r="B219" s="75" t="s">
        <v>685</v>
      </c>
      <c r="C219" s="76">
        <v>8675928</v>
      </c>
      <c r="D219" s="76"/>
      <c r="E219" s="77">
        <f>C219+D219</f>
        <v>8675928</v>
      </c>
    </row>
    <row r="220" spans="1:5" ht="24" customHeight="1" thickBot="1" x14ac:dyDescent="0.35">
      <c r="A220" s="73" t="s">
        <v>1003</v>
      </c>
      <c r="B220" s="74" t="s">
        <v>1004</v>
      </c>
      <c r="C220" s="71">
        <f>SUM(C221)</f>
        <v>917738</v>
      </c>
      <c r="D220" s="71">
        <f>SUM(D221)</f>
        <v>0</v>
      </c>
      <c r="E220" s="72">
        <f>SUM(E221)</f>
        <v>917738</v>
      </c>
    </row>
    <row r="221" spans="1:5" ht="24" customHeight="1" thickBot="1" x14ac:dyDescent="0.35">
      <c r="A221" s="73" t="s">
        <v>1005</v>
      </c>
      <c r="B221" s="75" t="s">
        <v>1004</v>
      </c>
      <c r="C221" s="76">
        <v>917738</v>
      </c>
      <c r="D221" s="76"/>
      <c r="E221" s="77">
        <f>C221+D221</f>
        <v>917738</v>
      </c>
    </row>
    <row r="222" spans="1:5" ht="24" customHeight="1" thickBot="1" x14ac:dyDescent="0.35">
      <c r="A222" s="73" t="s">
        <v>1006</v>
      </c>
      <c r="B222" s="74" t="s">
        <v>1007</v>
      </c>
      <c r="C222" s="71">
        <f>SUM(C223)</f>
        <v>5999634.4500000002</v>
      </c>
      <c r="D222" s="71">
        <f>SUM(D223)</f>
        <v>1759209.07</v>
      </c>
      <c r="E222" s="72">
        <f>SUM(E223)</f>
        <v>7758843.5200000005</v>
      </c>
    </row>
    <row r="223" spans="1:5" ht="24" customHeight="1" thickBot="1" x14ac:dyDescent="0.35">
      <c r="A223" s="73" t="s">
        <v>1008</v>
      </c>
      <c r="B223" s="75" t="s">
        <v>1007</v>
      </c>
      <c r="C223" s="76">
        <v>5999634.4500000002</v>
      </c>
      <c r="D223" s="76">
        <v>1759209.07</v>
      </c>
      <c r="E223" s="77">
        <f>C223+D223</f>
        <v>7758843.5200000005</v>
      </c>
    </row>
    <row r="224" spans="1:5" ht="24" customHeight="1" thickBot="1" x14ac:dyDescent="0.35">
      <c r="A224" s="73" t="s">
        <v>1009</v>
      </c>
      <c r="B224" s="74" t="s">
        <v>1010</v>
      </c>
      <c r="C224" s="71">
        <f>SUM(C225)</f>
        <v>0</v>
      </c>
      <c r="D224" s="71">
        <f>SUM(D225)</f>
        <v>0</v>
      </c>
      <c r="E224" s="72">
        <f>SUM(E225)</f>
        <v>0</v>
      </c>
    </row>
    <row r="225" spans="1:5" ht="24" customHeight="1" thickBot="1" x14ac:dyDescent="0.35">
      <c r="A225" s="73" t="s">
        <v>1011</v>
      </c>
      <c r="B225" s="75" t="s">
        <v>1012</v>
      </c>
      <c r="C225" s="76">
        <v>0</v>
      </c>
      <c r="D225" s="76"/>
      <c r="E225" s="77">
        <f>C225+D225</f>
        <v>0</v>
      </c>
    </row>
    <row r="226" spans="1:5" ht="24" customHeight="1" thickBot="1" x14ac:dyDescent="0.35">
      <c r="A226" s="73" t="s">
        <v>1013</v>
      </c>
      <c r="B226" s="74" t="s">
        <v>1014</v>
      </c>
      <c r="C226" s="71">
        <f>SUM(C227)</f>
        <v>0</v>
      </c>
      <c r="D226" s="71">
        <f>SUM(D227)</f>
        <v>0</v>
      </c>
      <c r="E226" s="72">
        <f>SUM(E227)</f>
        <v>0</v>
      </c>
    </row>
    <row r="227" spans="1:5" ht="24" customHeight="1" thickBot="1" x14ac:dyDescent="0.35">
      <c r="A227" s="73" t="s">
        <v>1015</v>
      </c>
      <c r="B227" s="75" t="s">
        <v>1014</v>
      </c>
      <c r="C227" s="76">
        <v>0</v>
      </c>
      <c r="D227" s="76"/>
      <c r="E227" s="77">
        <f>C227+D227</f>
        <v>0</v>
      </c>
    </row>
    <row r="228" spans="1:5" ht="24" customHeight="1" thickBot="1" x14ac:dyDescent="0.35">
      <c r="A228" s="73" t="s">
        <v>1016</v>
      </c>
      <c r="B228" s="74" t="s">
        <v>1017</v>
      </c>
      <c r="C228" s="71">
        <f>SUM(C229)</f>
        <v>0</v>
      </c>
      <c r="D228" s="71">
        <f>SUM(D229)</f>
        <v>0</v>
      </c>
      <c r="E228" s="72">
        <f>SUM(E229)</f>
        <v>0</v>
      </c>
    </row>
    <row r="229" spans="1:5" ht="24" customHeight="1" thickBot="1" x14ac:dyDescent="0.35">
      <c r="A229" s="73" t="s">
        <v>1018</v>
      </c>
      <c r="B229" s="75" t="s">
        <v>1017</v>
      </c>
      <c r="C229" s="76">
        <v>0</v>
      </c>
      <c r="D229" s="76"/>
      <c r="E229" s="77">
        <f>C229+D229</f>
        <v>0</v>
      </c>
    </row>
    <row r="230" spans="1:5" ht="24" customHeight="1" thickBot="1" x14ac:dyDescent="0.35">
      <c r="A230" s="73" t="s">
        <v>1019</v>
      </c>
      <c r="B230" s="74" t="s">
        <v>1020</v>
      </c>
      <c r="C230" s="71">
        <f>SUM(C231)</f>
        <v>71503313</v>
      </c>
      <c r="D230" s="71">
        <f>SUM(D231)</f>
        <v>32500000</v>
      </c>
      <c r="E230" s="72">
        <f>SUM(E231)</f>
        <v>104003313</v>
      </c>
    </row>
    <row r="231" spans="1:5" ht="24" customHeight="1" thickBot="1" x14ac:dyDescent="0.35">
      <c r="A231" s="73" t="s">
        <v>1021</v>
      </c>
      <c r="B231" s="75" t="s">
        <v>1022</v>
      </c>
      <c r="C231" s="76">
        <v>71503313</v>
      </c>
      <c r="D231" s="76">
        <v>32500000</v>
      </c>
      <c r="E231" s="77">
        <f>C231+D231</f>
        <v>104003313</v>
      </c>
    </row>
    <row r="232" spans="1:5" ht="24" customHeight="1" thickBot="1" x14ac:dyDescent="0.35">
      <c r="A232" s="70">
        <v>6.2</v>
      </c>
      <c r="B232" s="74" t="s">
        <v>1023</v>
      </c>
      <c r="C232" s="71">
        <v>0</v>
      </c>
      <c r="D232" s="71">
        <v>0</v>
      </c>
      <c r="E232" s="72">
        <v>0</v>
      </c>
    </row>
    <row r="233" spans="1:5" ht="24" customHeight="1" thickBot="1" x14ac:dyDescent="0.35">
      <c r="A233" s="70">
        <v>6.3</v>
      </c>
      <c r="B233" s="74" t="s">
        <v>1024</v>
      </c>
      <c r="C233" s="71">
        <f t="shared" ref="C233:E234" si="30">SUM(C234)</f>
        <v>538398</v>
      </c>
      <c r="D233" s="71">
        <f t="shared" si="30"/>
        <v>0</v>
      </c>
      <c r="E233" s="72">
        <f t="shared" si="30"/>
        <v>538398</v>
      </c>
    </row>
    <row r="234" spans="1:5" ht="24" customHeight="1" thickBot="1" x14ac:dyDescent="0.35">
      <c r="A234" s="73" t="s">
        <v>1025</v>
      </c>
      <c r="B234" s="74" t="s">
        <v>702</v>
      </c>
      <c r="C234" s="71">
        <f t="shared" si="30"/>
        <v>538398</v>
      </c>
      <c r="D234" s="71">
        <f t="shared" si="30"/>
        <v>0</v>
      </c>
      <c r="E234" s="72">
        <f t="shared" si="30"/>
        <v>538398</v>
      </c>
    </row>
    <row r="235" spans="1:5" ht="24" customHeight="1" thickBot="1" x14ac:dyDescent="0.35">
      <c r="A235" s="73" t="s">
        <v>1026</v>
      </c>
      <c r="B235" s="75" t="s">
        <v>1027</v>
      </c>
      <c r="C235" s="76">
        <v>538398</v>
      </c>
      <c r="D235" s="76"/>
      <c r="E235" s="77">
        <f>C235+D235</f>
        <v>538398</v>
      </c>
    </row>
    <row r="236" spans="1:5" ht="24" customHeight="1" thickBot="1" x14ac:dyDescent="0.35">
      <c r="A236" s="70">
        <v>6.9</v>
      </c>
      <c r="B236" s="74" t="s">
        <v>1028</v>
      </c>
      <c r="C236" s="71">
        <f t="shared" ref="C236:E237" si="31">SUM(C237)</f>
        <v>0</v>
      </c>
      <c r="D236" s="71">
        <f t="shared" si="31"/>
        <v>0</v>
      </c>
      <c r="E236" s="72">
        <f t="shared" si="31"/>
        <v>0</v>
      </c>
    </row>
    <row r="237" spans="1:5" ht="24" customHeight="1" thickBot="1" x14ac:dyDescent="0.35">
      <c r="A237" s="70" t="s">
        <v>1029</v>
      </c>
      <c r="B237" s="74" t="s">
        <v>1030</v>
      </c>
      <c r="C237" s="71">
        <f t="shared" si="31"/>
        <v>0</v>
      </c>
      <c r="D237" s="71">
        <f t="shared" si="31"/>
        <v>0</v>
      </c>
      <c r="E237" s="72">
        <f t="shared" si="31"/>
        <v>0</v>
      </c>
    </row>
    <row r="238" spans="1:5" ht="24" customHeight="1" thickBot="1" x14ac:dyDescent="0.35">
      <c r="A238" s="73" t="s">
        <v>1031</v>
      </c>
      <c r="B238" s="75" t="s">
        <v>1032</v>
      </c>
      <c r="C238" s="76">
        <v>0</v>
      </c>
      <c r="D238" s="76"/>
      <c r="E238" s="77">
        <f>C238+D238</f>
        <v>0</v>
      </c>
    </row>
    <row r="239" spans="1:5" ht="29.55" customHeight="1" thickBot="1" x14ac:dyDescent="0.35">
      <c r="A239" s="82">
        <v>7</v>
      </c>
      <c r="B239" s="83" t="s">
        <v>1033</v>
      </c>
      <c r="C239" s="84">
        <f>SUM(C240+C241+C242+C243+C244+C245+C246+C247+C248+C249)</f>
        <v>0</v>
      </c>
      <c r="D239" s="84">
        <f>SUM(D240+D241+D242+D243+D244+D245+D246+D247+D248+D249)</f>
        <v>0</v>
      </c>
      <c r="E239" s="85">
        <f>SUM(E240+E241+E242+E243+E244+E245+E246+E247+E248+E249)</f>
        <v>0</v>
      </c>
    </row>
    <row r="240" spans="1:5" ht="24" customHeight="1" thickBot="1" x14ac:dyDescent="0.35">
      <c r="A240" s="70">
        <v>7.1</v>
      </c>
      <c r="B240" s="74" t="s">
        <v>1034</v>
      </c>
      <c r="C240" s="71">
        <v>0</v>
      </c>
      <c r="D240" s="71">
        <v>0</v>
      </c>
      <c r="E240" s="72">
        <v>0</v>
      </c>
    </row>
    <row r="241" spans="1:5" ht="24" customHeight="1" thickBot="1" x14ac:dyDescent="0.35">
      <c r="A241" s="70">
        <v>7.2</v>
      </c>
      <c r="B241" s="74" t="s">
        <v>1035</v>
      </c>
      <c r="C241" s="71">
        <v>0</v>
      </c>
      <c r="D241" s="71">
        <v>0</v>
      </c>
      <c r="E241" s="72">
        <v>0</v>
      </c>
    </row>
    <row r="242" spans="1:5" ht="24" customHeight="1" thickBot="1" x14ac:dyDescent="0.35">
      <c r="A242" s="70">
        <v>7.3</v>
      </c>
      <c r="B242" s="74" t="s">
        <v>1036</v>
      </c>
      <c r="C242" s="71">
        <v>0</v>
      </c>
      <c r="D242" s="71">
        <v>0</v>
      </c>
      <c r="E242" s="72">
        <v>0</v>
      </c>
    </row>
    <row r="243" spans="1:5" ht="24" customHeight="1" thickBot="1" x14ac:dyDescent="0.35">
      <c r="A243" s="70">
        <v>7.4</v>
      </c>
      <c r="B243" s="74" t="s">
        <v>1037</v>
      </c>
      <c r="C243" s="71">
        <v>0</v>
      </c>
      <c r="D243" s="71">
        <v>0</v>
      </c>
      <c r="E243" s="72">
        <v>0</v>
      </c>
    </row>
    <row r="244" spans="1:5" ht="24" customHeight="1" thickBot="1" x14ac:dyDescent="0.35">
      <c r="A244" s="70">
        <v>7.5</v>
      </c>
      <c r="B244" s="74" t="s">
        <v>1038</v>
      </c>
      <c r="C244" s="71">
        <v>0</v>
      </c>
      <c r="D244" s="71">
        <v>0</v>
      </c>
      <c r="E244" s="72">
        <v>0</v>
      </c>
    </row>
    <row r="245" spans="1:5" ht="24" customHeight="1" thickBot="1" x14ac:dyDescent="0.35">
      <c r="A245" s="70">
        <v>7.6</v>
      </c>
      <c r="B245" s="74" t="s">
        <v>1039</v>
      </c>
      <c r="C245" s="71">
        <v>0</v>
      </c>
      <c r="D245" s="71">
        <v>0</v>
      </c>
      <c r="E245" s="72">
        <v>0</v>
      </c>
    </row>
    <row r="246" spans="1:5" ht="24" customHeight="1" thickBot="1" x14ac:dyDescent="0.35">
      <c r="A246" s="70">
        <v>7.7</v>
      </c>
      <c r="B246" s="74" t="s">
        <v>1040</v>
      </c>
      <c r="C246" s="71">
        <v>0</v>
      </c>
      <c r="D246" s="71">
        <v>0</v>
      </c>
      <c r="E246" s="72">
        <v>0</v>
      </c>
    </row>
    <row r="247" spans="1:5" ht="24" customHeight="1" thickBot="1" x14ac:dyDescent="0.35">
      <c r="A247" s="70">
        <v>7.8</v>
      </c>
      <c r="B247" s="74" t="s">
        <v>1041</v>
      </c>
      <c r="C247" s="71">
        <v>0</v>
      </c>
      <c r="D247" s="71">
        <v>0</v>
      </c>
      <c r="E247" s="72">
        <v>0</v>
      </c>
    </row>
    <row r="248" spans="1:5" ht="24" customHeight="1" thickBot="1" x14ac:dyDescent="0.35">
      <c r="A248" s="70">
        <v>7.9</v>
      </c>
      <c r="B248" s="74" t="s">
        <v>1042</v>
      </c>
      <c r="C248" s="71">
        <f t="shared" ref="C248:E249" si="32">SUM(C249)</f>
        <v>0</v>
      </c>
      <c r="D248" s="71">
        <f t="shared" si="32"/>
        <v>0</v>
      </c>
      <c r="E248" s="72">
        <f t="shared" si="32"/>
        <v>0</v>
      </c>
    </row>
    <row r="249" spans="1:5" ht="24" customHeight="1" thickBot="1" x14ac:dyDescent="0.35">
      <c r="A249" s="70" t="s">
        <v>1043</v>
      </c>
      <c r="B249" s="74" t="s">
        <v>1044</v>
      </c>
      <c r="C249" s="71">
        <f t="shared" si="32"/>
        <v>0</v>
      </c>
      <c r="D249" s="71">
        <f t="shared" si="32"/>
        <v>0</v>
      </c>
      <c r="E249" s="72">
        <f t="shared" si="32"/>
        <v>0</v>
      </c>
    </row>
    <row r="250" spans="1:5" ht="24" customHeight="1" thickBot="1" x14ac:dyDescent="0.35">
      <c r="A250" s="73" t="s">
        <v>1045</v>
      </c>
      <c r="B250" s="75" t="s">
        <v>1046</v>
      </c>
      <c r="C250" s="76">
        <v>0</v>
      </c>
      <c r="D250" s="76"/>
      <c r="E250" s="77">
        <f>C250+D250</f>
        <v>0</v>
      </c>
    </row>
    <row r="251" spans="1:5" ht="49.95" customHeight="1" thickBot="1" x14ac:dyDescent="0.35">
      <c r="A251" s="70">
        <v>8</v>
      </c>
      <c r="B251" s="74" t="s">
        <v>1047</v>
      </c>
      <c r="C251" s="71">
        <f>SUM(C252+C267+C273+C278+C285)</f>
        <v>2552395275.3899999</v>
      </c>
      <c r="D251" s="71">
        <f>SUM(D252+D267+D273+D278+D285)</f>
        <v>748429.12000000104</v>
      </c>
      <c r="E251" s="72">
        <f>SUM(E252+E267+E273+E278+E285)</f>
        <v>2553143704.5100002</v>
      </c>
    </row>
    <row r="252" spans="1:5" ht="24" customHeight="1" thickBot="1" x14ac:dyDescent="0.35">
      <c r="A252" s="70">
        <v>8.1</v>
      </c>
      <c r="B252" s="74" t="s">
        <v>1048</v>
      </c>
      <c r="C252" s="71">
        <f>SUM(C253+C265)</f>
        <v>1632008661.3899999</v>
      </c>
      <c r="D252" s="71">
        <f>SUM(D253+D265)</f>
        <v>748429.12000000104</v>
      </c>
      <c r="E252" s="72">
        <f>SUM(E253+E265)</f>
        <v>1632757090.51</v>
      </c>
    </row>
    <row r="253" spans="1:5" ht="24" customHeight="1" thickBot="1" x14ac:dyDescent="0.35">
      <c r="A253" s="73" t="s">
        <v>1049</v>
      </c>
      <c r="B253" s="74" t="s">
        <v>1050</v>
      </c>
      <c r="C253" s="71">
        <f>SUM(C254:C264)</f>
        <v>1402187682.3899999</v>
      </c>
      <c r="D253" s="71">
        <f>SUM(D254:D264)</f>
        <v>-16621190.609999999</v>
      </c>
      <c r="E253" s="72">
        <f>SUM(E254:E264)</f>
        <v>1385566491.78</v>
      </c>
    </row>
    <row r="254" spans="1:5" ht="24" customHeight="1" thickBot="1" x14ac:dyDescent="0.35">
      <c r="A254" s="73" t="s">
        <v>1051</v>
      </c>
      <c r="B254" s="75" t="s">
        <v>1052</v>
      </c>
      <c r="C254" s="76">
        <v>883012686.38999999</v>
      </c>
      <c r="D254" s="76">
        <v>-10467019.609999999</v>
      </c>
      <c r="E254" s="77">
        <f t="shared" ref="E254:E264" si="33">C254+D254</f>
        <v>872545666.77999997</v>
      </c>
    </row>
    <row r="255" spans="1:5" ht="24" customHeight="1" thickBot="1" x14ac:dyDescent="0.35">
      <c r="A255" s="73" t="s">
        <v>1053</v>
      </c>
      <c r="B255" s="75" t="s">
        <v>1054</v>
      </c>
      <c r="C255" s="76">
        <v>203670772</v>
      </c>
      <c r="D255" s="76">
        <v>-2414263</v>
      </c>
      <c r="E255" s="77">
        <f t="shared" si="33"/>
        <v>201256509</v>
      </c>
    </row>
    <row r="256" spans="1:5" ht="24" customHeight="1" thickBot="1" x14ac:dyDescent="0.35">
      <c r="A256" s="73" t="s">
        <v>1055</v>
      </c>
      <c r="B256" s="75" t="s">
        <v>1056</v>
      </c>
      <c r="C256" s="76">
        <v>84820441</v>
      </c>
      <c r="D256" s="76">
        <v>-1005440</v>
      </c>
      <c r="E256" s="77">
        <f t="shared" si="33"/>
        <v>83815001</v>
      </c>
    </row>
    <row r="257" spans="1:5" ht="24" customHeight="1" thickBot="1" x14ac:dyDescent="0.35">
      <c r="A257" s="73" t="s">
        <v>1057</v>
      </c>
      <c r="B257" s="75" t="s">
        <v>1058</v>
      </c>
      <c r="C257" s="76">
        <v>0</v>
      </c>
      <c r="D257" s="76">
        <v>0</v>
      </c>
      <c r="E257" s="77">
        <f t="shared" si="33"/>
        <v>0</v>
      </c>
    </row>
    <row r="258" spans="1:5" ht="24" customHeight="1" thickBot="1" x14ac:dyDescent="0.35">
      <c r="A258" s="73" t="s">
        <v>1059</v>
      </c>
      <c r="B258" s="75" t="s">
        <v>1060</v>
      </c>
      <c r="C258" s="76">
        <v>0</v>
      </c>
      <c r="D258" s="76">
        <v>0</v>
      </c>
      <c r="E258" s="77">
        <f t="shared" si="33"/>
        <v>0</v>
      </c>
    </row>
    <row r="259" spans="1:5" ht="24" customHeight="1" thickBot="1" x14ac:dyDescent="0.35">
      <c r="A259" s="73" t="s">
        <v>1061</v>
      </c>
      <c r="B259" s="75" t="s">
        <v>1062</v>
      </c>
      <c r="C259" s="76">
        <v>20420655</v>
      </c>
      <c r="D259" s="76">
        <v>-242061</v>
      </c>
      <c r="E259" s="77">
        <f t="shared" si="33"/>
        <v>20178594</v>
      </c>
    </row>
    <row r="260" spans="1:5" ht="24" customHeight="1" thickBot="1" x14ac:dyDescent="0.35">
      <c r="A260" s="73" t="s">
        <v>1063</v>
      </c>
      <c r="B260" s="75" t="s">
        <v>1064</v>
      </c>
      <c r="C260" s="76">
        <v>0</v>
      </c>
      <c r="D260" s="76">
        <v>0</v>
      </c>
      <c r="E260" s="77">
        <f t="shared" si="33"/>
        <v>0</v>
      </c>
    </row>
    <row r="261" spans="1:5" ht="24" customHeight="1" thickBot="1" x14ac:dyDescent="0.35">
      <c r="A261" s="73" t="s">
        <v>1065</v>
      </c>
      <c r="B261" s="75" t="s">
        <v>1066</v>
      </c>
      <c r="C261" s="76">
        <v>0</v>
      </c>
      <c r="D261" s="76">
        <v>0</v>
      </c>
      <c r="E261" s="77">
        <f t="shared" si="33"/>
        <v>0</v>
      </c>
    </row>
    <row r="262" spans="1:5" ht="24" customHeight="1" thickBot="1" x14ac:dyDescent="0.35">
      <c r="A262" s="73" t="s">
        <v>1067</v>
      </c>
      <c r="B262" s="75" t="s">
        <v>1068</v>
      </c>
      <c r="C262" s="76">
        <v>30883211</v>
      </c>
      <c r="D262" s="76">
        <v>-366082</v>
      </c>
      <c r="E262" s="77">
        <f t="shared" si="33"/>
        <v>30517129</v>
      </c>
    </row>
    <row r="263" spans="1:5" ht="24" customHeight="1" thickBot="1" x14ac:dyDescent="0.35">
      <c r="A263" s="73" t="s">
        <v>1069</v>
      </c>
      <c r="B263" s="75" t="s">
        <v>1070</v>
      </c>
      <c r="C263" s="76">
        <v>179379917</v>
      </c>
      <c r="D263" s="76">
        <v>-2126325</v>
      </c>
      <c r="E263" s="77">
        <f t="shared" si="33"/>
        <v>177253592</v>
      </c>
    </row>
    <row r="264" spans="1:5" ht="24" customHeight="1" thickBot="1" x14ac:dyDescent="0.35">
      <c r="A264" s="73" t="s">
        <v>1071</v>
      </c>
      <c r="B264" s="75" t="s">
        <v>1072</v>
      </c>
      <c r="C264" s="76">
        <v>0</v>
      </c>
      <c r="D264" s="76">
        <v>0</v>
      </c>
      <c r="E264" s="77">
        <f t="shared" si="33"/>
        <v>0</v>
      </c>
    </row>
    <row r="265" spans="1:5" ht="24" customHeight="1" thickBot="1" x14ac:dyDescent="0.35">
      <c r="A265" s="73" t="s">
        <v>1073</v>
      </c>
      <c r="B265" s="74" t="s">
        <v>1074</v>
      </c>
      <c r="C265" s="71">
        <f>SUM(C266)</f>
        <v>229820979</v>
      </c>
      <c r="D265" s="71">
        <f>SUM(D266)</f>
        <v>17369619.73</v>
      </c>
      <c r="E265" s="72">
        <f>SUM(E266)</f>
        <v>247190598.72999999</v>
      </c>
    </row>
    <row r="266" spans="1:5" ht="24" customHeight="1" thickBot="1" x14ac:dyDescent="0.35">
      <c r="A266" s="73" t="s">
        <v>1075</v>
      </c>
      <c r="B266" s="75" t="s">
        <v>1076</v>
      </c>
      <c r="C266" s="76">
        <v>229820979</v>
      </c>
      <c r="D266" s="76">
        <v>17369619.73</v>
      </c>
      <c r="E266" s="77">
        <f>C266+D266</f>
        <v>247190598.72999999</v>
      </c>
    </row>
    <row r="267" spans="1:5" ht="24" customHeight="1" thickBot="1" x14ac:dyDescent="0.35">
      <c r="A267" s="70">
        <v>8.1999999999999993</v>
      </c>
      <c r="B267" s="74" t="s">
        <v>1077</v>
      </c>
      <c r="C267" s="71">
        <f>SUM(C268)</f>
        <v>891352077</v>
      </c>
      <c r="D267" s="71">
        <f>SUM(D268)</f>
        <v>0</v>
      </c>
      <c r="E267" s="72">
        <f>SUM(E268)</f>
        <v>891352077</v>
      </c>
    </row>
    <row r="268" spans="1:5" ht="24" customHeight="1" thickBot="1" x14ac:dyDescent="0.35">
      <c r="A268" s="73" t="s">
        <v>1078</v>
      </c>
      <c r="B268" s="74" t="s">
        <v>1079</v>
      </c>
      <c r="C268" s="71">
        <f>SUM(C269:C272)</f>
        <v>891352077</v>
      </c>
      <c r="D268" s="71">
        <f>SUM(D269:D272)</f>
        <v>0</v>
      </c>
      <c r="E268" s="72">
        <f>SUM(E269:E272)</f>
        <v>891352077</v>
      </c>
    </row>
    <row r="269" spans="1:5" ht="24" customHeight="1" thickBot="1" x14ac:dyDescent="0.35">
      <c r="A269" s="73" t="s">
        <v>1080</v>
      </c>
      <c r="B269" s="75" t="s">
        <v>1081</v>
      </c>
      <c r="C269" s="76">
        <v>103639731</v>
      </c>
      <c r="D269" s="76"/>
      <c r="E269" s="77">
        <f t="shared" ref="E269:E272" si="34">C269+D269</f>
        <v>103639731</v>
      </c>
    </row>
    <row r="270" spans="1:5" ht="24" customHeight="1" thickBot="1" x14ac:dyDescent="0.35">
      <c r="A270" s="73" t="s">
        <v>1082</v>
      </c>
      <c r="B270" s="75" t="s">
        <v>1083</v>
      </c>
      <c r="C270" s="76">
        <v>1065939</v>
      </c>
      <c r="D270" s="76"/>
      <c r="E270" s="77">
        <f t="shared" si="34"/>
        <v>1065939</v>
      </c>
    </row>
    <row r="271" spans="1:5" ht="24" customHeight="1" thickBot="1" x14ac:dyDescent="0.35">
      <c r="A271" s="73" t="s">
        <v>1084</v>
      </c>
      <c r="B271" s="75" t="s">
        <v>1085</v>
      </c>
      <c r="C271" s="76">
        <v>786646407</v>
      </c>
      <c r="D271" s="76"/>
      <c r="E271" s="77">
        <f t="shared" si="34"/>
        <v>786646407</v>
      </c>
    </row>
    <row r="272" spans="1:5" ht="24" customHeight="1" thickBot="1" x14ac:dyDescent="0.35">
      <c r="A272" s="73" t="s">
        <v>1086</v>
      </c>
      <c r="B272" s="75" t="s">
        <v>1087</v>
      </c>
      <c r="C272" s="76">
        <v>0</v>
      </c>
      <c r="D272" s="76"/>
      <c r="E272" s="77">
        <f t="shared" si="34"/>
        <v>0</v>
      </c>
    </row>
    <row r="273" spans="1:5" ht="24" customHeight="1" thickBot="1" x14ac:dyDescent="0.35">
      <c r="A273" s="70">
        <v>8.3000000000000007</v>
      </c>
      <c r="B273" s="74" t="s">
        <v>1088</v>
      </c>
      <c r="C273" s="71">
        <f>SUM(C274)</f>
        <v>0</v>
      </c>
      <c r="D273" s="71">
        <f>SUM(D274)</f>
        <v>0</v>
      </c>
      <c r="E273" s="72">
        <f>SUM(E274)</f>
        <v>0</v>
      </c>
    </row>
    <row r="274" spans="1:5" ht="24" customHeight="1" thickBot="1" x14ac:dyDescent="0.35">
      <c r="A274" s="73" t="s">
        <v>1089</v>
      </c>
      <c r="B274" s="74" t="s">
        <v>1090</v>
      </c>
      <c r="C274" s="71">
        <f>SUM(C275:C277)</f>
        <v>0</v>
      </c>
      <c r="D274" s="71">
        <f>SUM(D275:D277)</f>
        <v>0</v>
      </c>
      <c r="E274" s="72">
        <f>SUM(E275:E277)</f>
        <v>0</v>
      </c>
    </row>
    <row r="275" spans="1:5" ht="24" customHeight="1" thickBot="1" x14ac:dyDescent="0.35">
      <c r="A275" s="73" t="s">
        <v>1091</v>
      </c>
      <c r="B275" s="75" t="s">
        <v>1092</v>
      </c>
      <c r="C275" s="76">
        <v>0</v>
      </c>
      <c r="D275" s="76"/>
      <c r="E275" s="77">
        <f t="shared" ref="E275:E277" si="35">C275+D275</f>
        <v>0</v>
      </c>
    </row>
    <row r="276" spans="1:5" ht="24" customHeight="1" thickBot="1" x14ac:dyDescent="0.35">
      <c r="A276" s="73" t="s">
        <v>1093</v>
      </c>
      <c r="B276" s="75" t="s">
        <v>1094</v>
      </c>
      <c r="C276" s="76">
        <v>0</v>
      </c>
      <c r="D276" s="76"/>
      <c r="E276" s="77">
        <f t="shared" si="35"/>
        <v>0</v>
      </c>
    </row>
    <row r="277" spans="1:5" ht="24" customHeight="1" thickBot="1" x14ac:dyDescent="0.35">
      <c r="A277" s="73" t="s">
        <v>1095</v>
      </c>
      <c r="B277" s="75" t="s">
        <v>1096</v>
      </c>
      <c r="C277" s="76">
        <v>0</v>
      </c>
      <c r="D277" s="76"/>
      <c r="E277" s="77">
        <f t="shared" si="35"/>
        <v>0</v>
      </c>
    </row>
    <row r="278" spans="1:5" ht="24" customHeight="1" thickBot="1" x14ac:dyDescent="0.35">
      <c r="A278" s="70">
        <v>8.4</v>
      </c>
      <c r="B278" s="74" t="s">
        <v>1097</v>
      </c>
      <c r="C278" s="71">
        <f>SUM(C279)</f>
        <v>29034537</v>
      </c>
      <c r="D278" s="71">
        <f>SUM(D279)</f>
        <v>0</v>
      </c>
      <c r="E278" s="72">
        <f>SUM(E279)</f>
        <v>29034537</v>
      </c>
    </row>
    <row r="279" spans="1:5" ht="24" customHeight="1" thickBot="1" x14ac:dyDescent="0.35">
      <c r="A279" s="70" t="s">
        <v>1098</v>
      </c>
      <c r="B279" s="74" t="s">
        <v>1099</v>
      </c>
      <c r="C279" s="71">
        <f>SUM(C280:C284)</f>
        <v>29034537</v>
      </c>
      <c r="D279" s="71">
        <f>SUM(D280:D284)</f>
        <v>0</v>
      </c>
      <c r="E279" s="72">
        <f>SUM(E280:E284)</f>
        <v>29034537</v>
      </c>
    </row>
    <row r="280" spans="1:5" ht="24" customHeight="1" thickBot="1" x14ac:dyDescent="0.35">
      <c r="A280" s="73" t="s">
        <v>1100</v>
      </c>
      <c r="B280" s="75" t="s">
        <v>1101</v>
      </c>
      <c r="C280" s="76">
        <v>0</v>
      </c>
      <c r="D280" s="76"/>
      <c r="E280" s="77">
        <f t="shared" ref="E280:E284" si="36">C280+D280</f>
        <v>0</v>
      </c>
    </row>
    <row r="281" spans="1:5" ht="24" customHeight="1" thickBot="1" x14ac:dyDescent="0.35">
      <c r="A281" s="73" t="s">
        <v>1102</v>
      </c>
      <c r="B281" s="75" t="s">
        <v>1103</v>
      </c>
      <c r="C281" s="76">
        <v>4849966</v>
      </c>
      <c r="D281" s="76"/>
      <c r="E281" s="77">
        <f t="shared" si="36"/>
        <v>4849966</v>
      </c>
    </row>
    <row r="282" spans="1:5" ht="24" customHeight="1" thickBot="1" x14ac:dyDescent="0.35">
      <c r="A282" s="73" t="s">
        <v>1104</v>
      </c>
      <c r="B282" s="75" t="s">
        <v>1105</v>
      </c>
      <c r="C282" s="76">
        <v>24184571</v>
      </c>
      <c r="D282" s="76"/>
      <c r="E282" s="77">
        <f t="shared" si="36"/>
        <v>24184571</v>
      </c>
    </row>
    <row r="283" spans="1:5" ht="24" customHeight="1" thickBot="1" x14ac:dyDescent="0.35">
      <c r="A283" s="73" t="s">
        <v>1106</v>
      </c>
      <c r="B283" s="75" t="s">
        <v>1107</v>
      </c>
      <c r="C283" s="76">
        <v>0</v>
      </c>
      <c r="D283" s="76"/>
      <c r="E283" s="77">
        <f t="shared" si="36"/>
        <v>0</v>
      </c>
    </row>
    <row r="284" spans="1:5" ht="24" customHeight="1" thickBot="1" x14ac:dyDescent="0.35">
      <c r="A284" s="73" t="s">
        <v>1108</v>
      </c>
      <c r="B284" s="75" t="s">
        <v>1109</v>
      </c>
      <c r="C284" s="76">
        <v>0</v>
      </c>
      <c r="D284" s="76"/>
      <c r="E284" s="77">
        <f t="shared" si="36"/>
        <v>0</v>
      </c>
    </row>
    <row r="285" spans="1:5" ht="24" customHeight="1" thickBot="1" x14ac:dyDescent="0.35">
      <c r="A285" s="70">
        <v>8.5</v>
      </c>
      <c r="B285" s="74" t="s">
        <v>1110</v>
      </c>
      <c r="C285" s="71">
        <v>0</v>
      </c>
      <c r="D285" s="71">
        <v>0</v>
      </c>
      <c r="E285" s="72">
        <v>0</v>
      </c>
    </row>
    <row r="286" spans="1:5" ht="34.5" customHeight="1" thickBot="1" x14ac:dyDescent="0.35">
      <c r="A286" s="82">
        <v>9</v>
      </c>
      <c r="B286" s="83" t="s">
        <v>1111</v>
      </c>
      <c r="C286" s="84">
        <f>SUM(C287+C290+C295+C296)</f>
        <v>25688400</v>
      </c>
      <c r="D286" s="84">
        <f>SUM(D287+D290+D295+D296)</f>
        <v>0</v>
      </c>
      <c r="E286" s="85">
        <f>SUM(E287+E290+E295+E296)</f>
        <v>25688400</v>
      </c>
    </row>
    <row r="287" spans="1:5" ht="24" customHeight="1" thickBot="1" x14ac:dyDescent="0.35">
      <c r="A287" s="70">
        <v>9.1</v>
      </c>
      <c r="B287" s="74" t="s">
        <v>1112</v>
      </c>
      <c r="C287" s="71">
        <f t="shared" ref="C287:E288" si="37">SUM(C288)</f>
        <v>0</v>
      </c>
      <c r="D287" s="71">
        <f t="shared" si="37"/>
        <v>0</v>
      </c>
      <c r="E287" s="72">
        <f t="shared" si="37"/>
        <v>0</v>
      </c>
    </row>
    <row r="288" spans="1:5" ht="24" customHeight="1" thickBot="1" x14ac:dyDescent="0.35">
      <c r="A288" s="73" t="s">
        <v>1113</v>
      </c>
      <c r="B288" s="74" t="s">
        <v>1114</v>
      </c>
      <c r="C288" s="71">
        <f t="shared" si="37"/>
        <v>0</v>
      </c>
      <c r="D288" s="71">
        <f t="shared" si="37"/>
        <v>0</v>
      </c>
      <c r="E288" s="72">
        <f t="shared" si="37"/>
        <v>0</v>
      </c>
    </row>
    <row r="289" spans="1:5" ht="24" customHeight="1" thickBot="1" x14ac:dyDescent="0.35">
      <c r="A289" s="73" t="s">
        <v>1115</v>
      </c>
      <c r="B289" s="75" t="s">
        <v>1114</v>
      </c>
      <c r="C289" s="76">
        <v>0</v>
      </c>
      <c r="D289" s="76"/>
      <c r="E289" s="77">
        <f>C289+D289</f>
        <v>0</v>
      </c>
    </row>
    <row r="290" spans="1:5" ht="24" customHeight="1" thickBot="1" x14ac:dyDescent="0.35">
      <c r="A290" s="70">
        <v>9.3000000000000007</v>
      </c>
      <c r="B290" s="74" t="s">
        <v>1116</v>
      </c>
      <c r="C290" s="71">
        <f t="shared" ref="C290:E291" si="38">SUM(C291)</f>
        <v>25688400</v>
      </c>
      <c r="D290" s="71">
        <f t="shared" si="38"/>
        <v>0</v>
      </c>
      <c r="E290" s="72">
        <f t="shared" si="38"/>
        <v>25688400</v>
      </c>
    </row>
    <row r="291" spans="1:5" ht="24" customHeight="1" thickBot="1" x14ac:dyDescent="0.35">
      <c r="A291" s="73" t="s">
        <v>1117</v>
      </c>
      <c r="B291" s="74" t="s">
        <v>1118</v>
      </c>
      <c r="C291" s="71">
        <f t="shared" si="38"/>
        <v>25688400</v>
      </c>
      <c r="D291" s="71">
        <f t="shared" si="38"/>
        <v>0</v>
      </c>
      <c r="E291" s="72">
        <f t="shared" si="38"/>
        <v>25688400</v>
      </c>
    </row>
    <row r="292" spans="1:5" ht="24" customHeight="1" thickBot="1" x14ac:dyDescent="0.35">
      <c r="A292" s="73" t="s">
        <v>1119</v>
      </c>
      <c r="B292" s="75" t="s">
        <v>1118</v>
      </c>
      <c r="C292" s="76">
        <v>25688400</v>
      </c>
      <c r="D292" s="76"/>
      <c r="E292" s="77">
        <f>C292+D292</f>
        <v>25688400</v>
      </c>
    </row>
    <row r="293" spans="1:5" ht="24" customHeight="1" thickBot="1" x14ac:dyDescent="0.35">
      <c r="A293" s="73" t="s">
        <v>1120</v>
      </c>
      <c r="B293" s="74" t="s">
        <v>1121</v>
      </c>
      <c r="C293" s="71">
        <v>0</v>
      </c>
      <c r="D293" s="71">
        <v>0</v>
      </c>
      <c r="E293" s="72">
        <v>0</v>
      </c>
    </row>
    <row r="294" spans="1:5" ht="24" customHeight="1" thickBot="1" x14ac:dyDescent="0.35">
      <c r="A294" s="73" t="s">
        <v>1122</v>
      </c>
      <c r="B294" s="75" t="s">
        <v>1121</v>
      </c>
      <c r="C294" s="76">
        <v>0</v>
      </c>
      <c r="D294" s="76"/>
      <c r="E294" s="77">
        <f>C294+D294</f>
        <v>0</v>
      </c>
    </row>
    <row r="295" spans="1:5" ht="24" customHeight="1" thickBot="1" x14ac:dyDescent="0.35">
      <c r="A295" s="70">
        <v>9.5</v>
      </c>
      <c r="B295" s="74" t="s">
        <v>1123</v>
      </c>
      <c r="C295" s="71">
        <v>0</v>
      </c>
      <c r="D295" s="71">
        <v>0</v>
      </c>
      <c r="E295" s="72">
        <v>0</v>
      </c>
    </row>
    <row r="296" spans="1:5" ht="24" customHeight="1" thickBot="1" x14ac:dyDescent="0.35">
      <c r="A296" s="70">
        <v>9.6999999999999993</v>
      </c>
      <c r="B296" s="74" t="s">
        <v>1124</v>
      </c>
      <c r="C296" s="71">
        <v>0</v>
      </c>
      <c r="D296" s="71">
        <v>0</v>
      </c>
      <c r="E296" s="72">
        <v>0</v>
      </c>
    </row>
    <row r="297" spans="1:5" ht="24" customHeight="1" thickBot="1" x14ac:dyDescent="0.35">
      <c r="A297" s="70">
        <v>10</v>
      </c>
      <c r="B297" s="74" t="s">
        <v>1125</v>
      </c>
      <c r="C297" s="71">
        <f>SUM(C298+C304+C305)</f>
        <v>0</v>
      </c>
      <c r="D297" s="71">
        <f>SUM(D298+D304+D305)</f>
        <v>0</v>
      </c>
      <c r="E297" s="72">
        <f>SUM(E298+E304+E305)</f>
        <v>0</v>
      </c>
    </row>
    <row r="298" spans="1:5" ht="24" hidden="1" customHeight="1" thickBot="1" x14ac:dyDescent="0.35">
      <c r="A298" s="51">
        <v>10.1</v>
      </c>
      <c r="B298" s="62" t="s">
        <v>1126</v>
      </c>
      <c r="C298" s="52">
        <f>SUM(C299)</f>
        <v>0</v>
      </c>
      <c r="D298" s="52">
        <f>SUM(D299)</f>
        <v>0</v>
      </c>
      <c r="E298" s="53">
        <f>SUM(E299)</f>
        <v>0</v>
      </c>
    </row>
    <row r="299" spans="1:5" ht="24" hidden="1" customHeight="1" thickBot="1" x14ac:dyDescent="0.35">
      <c r="A299" s="54" t="s">
        <v>1127</v>
      </c>
      <c r="B299" s="55" t="s">
        <v>1128</v>
      </c>
      <c r="C299" s="56">
        <f>SUM(C300:C303)</f>
        <v>0</v>
      </c>
      <c r="D299" s="56">
        <f>SUM(D300:D303)</f>
        <v>0</v>
      </c>
      <c r="E299" s="57">
        <f>SUM(E300:E303)</f>
        <v>0</v>
      </c>
    </row>
    <row r="300" spans="1:5" ht="24" hidden="1" customHeight="1" thickBot="1" x14ac:dyDescent="0.35">
      <c r="A300" s="58" t="s">
        <v>1129</v>
      </c>
      <c r="B300" s="59" t="s">
        <v>1130</v>
      </c>
      <c r="C300" s="60">
        <v>0</v>
      </c>
      <c r="D300" s="60"/>
      <c r="E300" s="61">
        <f t="shared" ref="E300:E303" si="39">C300+D300</f>
        <v>0</v>
      </c>
    </row>
    <row r="301" spans="1:5" ht="24" hidden="1" customHeight="1" thickBot="1" x14ac:dyDescent="0.35">
      <c r="A301" s="58" t="s">
        <v>1131</v>
      </c>
      <c r="B301" s="59" t="s">
        <v>1132</v>
      </c>
      <c r="C301" s="60">
        <v>0</v>
      </c>
      <c r="D301" s="60"/>
      <c r="E301" s="61">
        <f t="shared" si="39"/>
        <v>0</v>
      </c>
    </row>
    <row r="302" spans="1:5" ht="24" hidden="1" customHeight="1" thickBot="1" x14ac:dyDescent="0.35">
      <c r="A302" s="58" t="s">
        <v>1133</v>
      </c>
      <c r="B302" s="59" t="s">
        <v>1134</v>
      </c>
      <c r="C302" s="60">
        <v>0</v>
      </c>
      <c r="D302" s="60"/>
      <c r="E302" s="61">
        <f t="shared" si="39"/>
        <v>0</v>
      </c>
    </row>
    <row r="303" spans="1:5" ht="24" hidden="1" customHeight="1" thickBot="1" x14ac:dyDescent="0.35">
      <c r="A303" s="58" t="s">
        <v>1135</v>
      </c>
      <c r="B303" s="59" t="s">
        <v>1136</v>
      </c>
      <c r="C303" s="60">
        <v>0</v>
      </c>
      <c r="D303" s="60"/>
      <c r="E303" s="61">
        <f t="shared" si="39"/>
        <v>0</v>
      </c>
    </row>
    <row r="304" spans="1:5" ht="24" hidden="1" customHeight="1" thickBot="1" x14ac:dyDescent="0.35">
      <c r="A304" s="51">
        <v>10.199999999999999</v>
      </c>
      <c r="B304" s="62" t="s">
        <v>1137</v>
      </c>
      <c r="C304" s="52">
        <v>0</v>
      </c>
      <c r="D304" s="52">
        <v>0</v>
      </c>
      <c r="E304" s="53">
        <v>0</v>
      </c>
    </row>
    <row r="305" spans="1:5" ht="24" hidden="1" customHeight="1" thickBot="1" x14ac:dyDescent="0.35">
      <c r="A305" s="63">
        <v>10.3</v>
      </c>
      <c r="B305" s="64" t="s">
        <v>1138</v>
      </c>
      <c r="C305" s="65">
        <v>0</v>
      </c>
      <c r="D305" s="65">
        <v>0</v>
      </c>
      <c r="E305" s="66">
        <v>0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BE409"/>
  <sheetViews>
    <sheetView topLeftCell="AN1" zoomScaleNormal="100" zoomScaleSheetLayoutView="40" workbookViewId="0">
      <selection activeCell="AW416" sqref="AW416"/>
    </sheetView>
  </sheetViews>
  <sheetFormatPr baseColWidth="10" defaultRowHeight="14.4" x14ac:dyDescent="0.3"/>
  <cols>
    <col min="1" max="1" width="12.77734375" bestFit="1" customWidth="1"/>
    <col min="2" max="2" width="15" bestFit="1" customWidth="1"/>
    <col min="3" max="3" width="12.33203125" style="99" customWidth="1"/>
    <col min="4" max="4" width="17.77734375" style="99" customWidth="1"/>
    <col min="5" max="5" width="18.6640625" style="99" customWidth="1"/>
    <col min="6" max="7" width="11.21875" style="99" customWidth="1"/>
    <col min="8" max="8" width="10.33203125" style="99" customWidth="1"/>
    <col min="9" max="9" width="9.5546875" style="99" customWidth="1"/>
    <col min="10" max="10" width="10.88671875" customWidth="1"/>
    <col min="11" max="11" width="32.44140625" customWidth="1"/>
    <col min="12" max="16" width="11.44140625" customWidth="1"/>
    <col min="17" max="17" width="37.5546875" customWidth="1"/>
    <col min="18" max="18" width="15.21875" customWidth="1"/>
    <col min="19" max="19" width="11.44140625" customWidth="1"/>
    <col min="20" max="20" width="25.77734375" customWidth="1"/>
    <col min="21" max="28" width="11.44140625" customWidth="1"/>
    <col min="29" max="29" width="10.88671875" customWidth="1"/>
    <col min="30" max="30" width="46.5546875" customWidth="1"/>
    <col min="31" max="31" width="10.88671875" customWidth="1"/>
    <col min="32" max="32" width="11.77734375" customWidth="1"/>
    <col min="33" max="33" width="20.21875" style="2" customWidth="1"/>
    <col min="34" max="34" width="16.5546875" customWidth="1"/>
    <col min="35" max="35" width="20.5546875" customWidth="1"/>
    <col min="36" max="36" width="16.77734375" customWidth="1"/>
    <col min="37" max="37" width="19.77734375" customWidth="1"/>
    <col min="38" max="38" width="13.77734375" customWidth="1"/>
    <col min="39" max="39" width="18" customWidth="1"/>
    <col min="40" max="40" width="13.77734375" customWidth="1"/>
    <col min="41" max="41" width="14.77734375" customWidth="1"/>
    <col min="42" max="42" width="13.77734375" customWidth="1"/>
    <col min="43" max="43" width="21.77734375" customWidth="1"/>
    <col min="44" max="44" width="13.21875" customWidth="1"/>
    <col min="45" max="45" width="27.44140625" customWidth="1"/>
    <col min="46" max="46" width="13.44140625" customWidth="1"/>
    <col min="47" max="47" width="28.5546875" customWidth="1"/>
    <col min="48" max="48" width="14.5546875" customWidth="1"/>
    <col min="49" max="49" width="24.44140625" customWidth="1"/>
    <col min="50" max="50" width="18.44140625" customWidth="1"/>
    <col min="51" max="51" width="25.21875" hidden="1" customWidth="1"/>
    <col min="52" max="52" width="29.5546875" hidden="1" customWidth="1"/>
    <col min="53" max="53" width="28.21875" hidden="1" customWidth="1"/>
    <col min="54" max="54" width="15.21875" bestFit="1" customWidth="1"/>
    <col min="55" max="55" width="38.77734375" customWidth="1"/>
    <col min="57" max="57" width="14.21875" bestFit="1" customWidth="1"/>
  </cols>
  <sheetData>
    <row r="1" spans="1:57" x14ac:dyDescent="0.3">
      <c r="A1" s="3" t="s">
        <v>1173</v>
      </c>
      <c r="B1" s="94" t="s">
        <v>1140</v>
      </c>
      <c r="C1" s="95" t="s">
        <v>1141</v>
      </c>
      <c r="D1" s="95" t="s">
        <v>1142</v>
      </c>
      <c r="E1" s="95" t="s">
        <v>1143</v>
      </c>
      <c r="F1" s="95" t="s">
        <v>1144</v>
      </c>
      <c r="G1" s="95" t="s">
        <v>1145</v>
      </c>
      <c r="H1" s="95" t="s">
        <v>1146</v>
      </c>
      <c r="I1" s="95" t="s">
        <v>1147</v>
      </c>
      <c r="J1" s="3" t="s">
        <v>0</v>
      </c>
      <c r="K1" s="3" t="s">
        <v>1</v>
      </c>
      <c r="L1" s="3" t="s">
        <v>2</v>
      </c>
      <c r="M1" s="3" t="s">
        <v>511</v>
      </c>
      <c r="N1" s="3" t="s">
        <v>541</v>
      </c>
      <c r="O1" s="3" t="s">
        <v>3</v>
      </c>
      <c r="P1" s="3" t="s">
        <v>4</v>
      </c>
      <c r="Q1" s="3" t="s">
        <v>5</v>
      </c>
      <c r="R1" s="3" t="s">
        <v>537</v>
      </c>
      <c r="S1" s="3" t="s">
        <v>6</v>
      </c>
      <c r="T1" s="3" t="s">
        <v>7</v>
      </c>
      <c r="U1" s="3" t="s">
        <v>8</v>
      </c>
      <c r="V1" s="3" t="s">
        <v>9</v>
      </c>
      <c r="W1" s="3" t="s">
        <v>10</v>
      </c>
      <c r="X1" s="3" t="s">
        <v>11</v>
      </c>
      <c r="Y1" s="3" t="s">
        <v>12</v>
      </c>
      <c r="Z1" s="3" t="s">
        <v>13</v>
      </c>
      <c r="AA1" s="3" t="s">
        <v>14</v>
      </c>
      <c r="AB1" s="3" t="s">
        <v>15</v>
      </c>
      <c r="AC1" s="3" t="s">
        <v>16</v>
      </c>
      <c r="AD1" s="3" t="s">
        <v>17</v>
      </c>
      <c r="AE1" s="3" t="s">
        <v>18</v>
      </c>
      <c r="AF1" s="3" t="s">
        <v>19</v>
      </c>
      <c r="AG1" s="4" t="s">
        <v>20</v>
      </c>
      <c r="AH1" s="3" t="s">
        <v>21</v>
      </c>
      <c r="AI1" s="3" t="s">
        <v>22</v>
      </c>
      <c r="AJ1" s="3" t="s">
        <v>23</v>
      </c>
      <c r="AK1" s="3" t="s">
        <v>507</v>
      </c>
      <c r="AL1" s="3" t="s">
        <v>24</v>
      </c>
      <c r="AM1" s="3" t="s">
        <v>506</v>
      </c>
      <c r="AN1" s="3" t="s">
        <v>25</v>
      </c>
      <c r="AO1" s="3" t="s">
        <v>505</v>
      </c>
      <c r="AP1" s="3" t="s">
        <v>26</v>
      </c>
      <c r="AQ1" s="5" t="s">
        <v>510</v>
      </c>
      <c r="AR1" s="3" t="s">
        <v>27</v>
      </c>
      <c r="AS1" s="3" t="s">
        <v>28</v>
      </c>
      <c r="AT1" s="3" t="s">
        <v>29</v>
      </c>
      <c r="AU1" s="3" t="s">
        <v>30</v>
      </c>
      <c r="AV1" s="3" t="s">
        <v>31</v>
      </c>
      <c r="AW1" s="3" t="s">
        <v>530</v>
      </c>
      <c r="AX1" s="3" t="s">
        <v>532</v>
      </c>
      <c r="AY1" s="3" t="s">
        <v>508</v>
      </c>
      <c r="AZ1" s="3" t="s">
        <v>527</v>
      </c>
      <c r="BA1" s="3" t="s">
        <v>526</v>
      </c>
      <c r="BB1" s="7" t="s">
        <v>509</v>
      </c>
      <c r="BC1" s="3" t="s">
        <v>515</v>
      </c>
    </row>
    <row r="2" spans="1:57" hidden="1" x14ac:dyDescent="0.3">
      <c r="A2" t="str">
        <f>VLOOKUP(B2,'Cubo 13 de marzo'!$A$1:$I$384,1,0)</f>
        <v>511111120115</v>
      </c>
      <c r="B2" t="str">
        <f>CONCATENATE(C2,D2,E2,F2,G2,H2,I2)</f>
        <v>511111120115</v>
      </c>
      <c r="C2" s="99">
        <v>5</v>
      </c>
      <c r="D2" s="99" t="str">
        <f>LEFT(AC2,3)</f>
        <v>111</v>
      </c>
      <c r="E2" s="99" t="str">
        <f>RIGHT(AC2,1)</f>
        <v>1</v>
      </c>
      <c r="F2" s="99" t="str">
        <f>MID(J2,6,1)</f>
        <v>1</v>
      </c>
      <c r="G2" s="99">
        <f>W2</f>
        <v>12</v>
      </c>
      <c r="H2" s="99" t="str">
        <f>AE2</f>
        <v>01</v>
      </c>
      <c r="I2" s="99">
        <v>15</v>
      </c>
      <c r="J2" t="s">
        <v>491</v>
      </c>
      <c r="K2" t="s">
        <v>492</v>
      </c>
      <c r="L2" t="s">
        <v>81</v>
      </c>
      <c r="M2" t="s">
        <v>615</v>
      </c>
      <c r="N2" t="s">
        <v>606</v>
      </c>
      <c r="O2" t="s">
        <v>82</v>
      </c>
      <c r="P2" t="s">
        <v>383</v>
      </c>
      <c r="Q2" t="s">
        <v>620</v>
      </c>
      <c r="R2" t="s">
        <v>539</v>
      </c>
      <c r="S2" t="s">
        <v>91</v>
      </c>
      <c r="T2" t="s">
        <v>92</v>
      </c>
      <c r="U2">
        <v>4</v>
      </c>
      <c r="V2" t="s">
        <v>40</v>
      </c>
      <c r="W2" s="96">
        <v>12</v>
      </c>
      <c r="X2" t="s">
        <v>386</v>
      </c>
      <c r="Y2" t="s">
        <v>384</v>
      </c>
      <c r="Z2" t="s">
        <v>385</v>
      </c>
      <c r="AA2">
        <v>1000</v>
      </c>
      <c r="AB2" t="s">
        <v>386</v>
      </c>
      <c r="AC2">
        <v>1111</v>
      </c>
      <c r="AD2" t="s">
        <v>494</v>
      </c>
      <c r="AE2" s="96" t="s">
        <v>1149</v>
      </c>
      <c r="AF2" t="s">
        <v>484</v>
      </c>
      <c r="AG2" s="2">
        <v>14346960</v>
      </c>
      <c r="AH2" s="1">
        <v>14346960</v>
      </c>
      <c r="AI2" s="1">
        <v>2988945.75</v>
      </c>
      <c r="AJ2" s="1">
        <v>2988945.75</v>
      </c>
      <c r="AK2">
        <f t="shared" ref="AK2:AK42" si="0">AJ2-AL2</f>
        <v>0</v>
      </c>
      <c r="AL2" s="1">
        <v>2988945.75</v>
      </c>
      <c r="AM2" s="1">
        <f t="shared" ref="AM2:AM42" si="1">AL2-AN2</f>
        <v>0</v>
      </c>
      <c r="AN2" s="1">
        <v>2988945.75</v>
      </c>
      <c r="AO2">
        <v>0</v>
      </c>
      <c r="AP2" s="1">
        <v>2988945.75</v>
      </c>
      <c r="AQ2" s="1">
        <f t="shared" ref="AQ2:AQ42" si="2">AG2-AI2</f>
        <v>11358014.25</v>
      </c>
      <c r="AR2">
        <v>0</v>
      </c>
      <c r="AS2">
        <v>0</v>
      </c>
      <c r="AT2">
        <v>0</v>
      </c>
      <c r="AU2">
        <v>0</v>
      </c>
      <c r="AV2">
        <v>0</v>
      </c>
      <c r="AW2" s="93">
        <v>0</v>
      </c>
      <c r="AX2" s="1">
        <f t="shared" ref="AX2:AX42" si="3">AG2+AW2</f>
        <v>14346960</v>
      </c>
      <c r="AZ2" s="1">
        <v>597789.15</v>
      </c>
      <c r="BA2" s="1">
        <f>40446+557343.15</f>
        <v>597789.15</v>
      </c>
      <c r="BB2" s="1">
        <f t="shared" ref="BB2:BB39" si="4">AX2-(AI2+AY2+AZ2+BA2)</f>
        <v>10162435.949999999</v>
      </c>
      <c r="BC2" t="s">
        <v>528</v>
      </c>
    </row>
    <row r="3" spans="1:57" hidden="1" x14ac:dyDescent="0.3">
      <c r="A3" t="str">
        <f>VLOOKUP(B3,'Cubo 13 de marzo'!$A$1:$I$384,1,0)</f>
        <v>516111120015</v>
      </c>
      <c r="B3" t="str">
        <f t="shared" ref="B3:B42" si="5">CONCATENATE(C3,D3,E3,F3,G3,H3,I3)</f>
        <v>516111120015</v>
      </c>
      <c r="C3" s="99">
        <v>5</v>
      </c>
      <c r="D3" s="99" t="str">
        <f t="shared" ref="D3:D42" si="6">LEFT(AC3,3)</f>
        <v>161</v>
      </c>
      <c r="E3" s="99" t="str">
        <f t="shared" ref="E3:E42" si="7">RIGHT(AC3,1)</f>
        <v>1</v>
      </c>
      <c r="F3" s="99" t="str">
        <f t="shared" ref="F3:F42" si="8">MID(J3,6,1)</f>
        <v>1</v>
      </c>
      <c r="G3" s="99">
        <f t="shared" ref="G3:G42" si="9">W3</f>
        <v>12</v>
      </c>
      <c r="H3" s="99" t="str">
        <f t="shared" ref="H3:H42" si="10">AE3</f>
        <v>00</v>
      </c>
      <c r="I3" s="99">
        <v>15</v>
      </c>
      <c r="J3" t="s">
        <v>491</v>
      </c>
      <c r="K3" t="s">
        <v>492</v>
      </c>
      <c r="L3" t="s">
        <v>81</v>
      </c>
      <c r="M3" t="s">
        <v>615</v>
      </c>
      <c r="N3" t="s">
        <v>606</v>
      </c>
      <c r="O3" t="s">
        <v>82</v>
      </c>
      <c r="P3" t="s">
        <v>383</v>
      </c>
      <c r="Q3" t="s">
        <v>620</v>
      </c>
      <c r="R3" t="s">
        <v>539</v>
      </c>
      <c r="S3" t="s">
        <v>91</v>
      </c>
      <c r="T3" t="s">
        <v>92</v>
      </c>
      <c r="U3">
        <v>4</v>
      </c>
      <c r="V3" t="s">
        <v>40</v>
      </c>
      <c r="W3" s="96">
        <v>12</v>
      </c>
      <c r="X3" t="s">
        <v>386</v>
      </c>
      <c r="Y3" t="s">
        <v>384</v>
      </c>
      <c r="Z3" t="s">
        <v>385</v>
      </c>
      <c r="AA3">
        <v>1000</v>
      </c>
      <c r="AB3" t="s">
        <v>386</v>
      </c>
      <c r="AC3">
        <v>1611</v>
      </c>
      <c r="AD3" t="s">
        <v>485</v>
      </c>
      <c r="AE3" s="96" t="s">
        <v>1148</v>
      </c>
      <c r="AF3" t="s">
        <v>57</v>
      </c>
      <c r="AG3" s="6">
        <v>23638562.140000001</v>
      </c>
      <c r="AH3" s="1">
        <v>23638558.02</v>
      </c>
      <c r="AI3" s="1">
        <v>0</v>
      </c>
      <c r="AJ3" s="1">
        <v>0</v>
      </c>
      <c r="AK3" s="1">
        <f t="shared" ref="AK3:AK38" si="11">AJ3-AL3</f>
        <v>0</v>
      </c>
      <c r="AL3" s="1">
        <v>0</v>
      </c>
      <c r="AM3" s="1">
        <f t="shared" ref="AM3:AM38" si="12">AL3-AN3</f>
        <v>0</v>
      </c>
      <c r="AN3" s="1">
        <v>0</v>
      </c>
      <c r="AO3" s="1">
        <v>0</v>
      </c>
      <c r="AP3" s="1">
        <v>0</v>
      </c>
      <c r="AQ3" s="1">
        <f t="shared" ref="AQ3:AQ38" si="13">AG3-AI3</f>
        <v>23638562.140000001</v>
      </c>
      <c r="AR3">
        <v>0</v>
      </c>
      <c r="AS3">
        <v>4.12</v>
      </c>
      <c r="AT3">
        <v>0</v>
      </c>
      <c r="AU3">
        <v>0</v>
      </c>
      <c r="AV3">
        <v>4.12</v>
      </c>
      <c r="AW3" s="102">
        <v>-23638562.140000001</v>
      </c>
      <c r="AX3" s="1">
        <f t="shared" ref="AX3:AX39" si="14">AG3+AW3</f>
        <v>0</v>
      </c>
      <c r="AY3" s="1">
        <v>0</v>
      </c>
      <c r="AZ3" s="1"/>
      <c r="BA3" s="1"/>
      <c r="BB3" s="1">
        <f t="shared" si="4"/>
        <v>0</v>
      </c>
    </row>
    <row r="4" spans="1:57" hidden="1" x14ac:dyDescent="0.3">
      <c r="A4" t="str">
        <f>VLOOKUP(B4,'Cubo 13 de marzo'!$A$1:$I$384,1,0)</f>
        <v>516111120016</v>
      </c>
      <c r="B4" t="str">
        <f t="shared" si="5"/>
        <v>516111120016</v>
      </c>
      <c r="C4" s="99">
        <v>5</v>
      </c>
      <c r="D4" s="99" t="str">
        <f t="shared" si="6"/>
        <v>161</v>
      </c>
      <c r="E4" s="99" t="str">
        <f t="shared" si="7"/>
        <v>1</v>
      </c>
      <c r="F4" s="99" t="str">
        <f t="shared" si="8"/>
        <v>1</v>
      </c>
      <c r="G4" s="99">
        <f t="shared" si="9"/>
        <v>12</v>
      </c>
      <c r="H4" s="99" t="str">
        <f t="shared" si="10"/>
        <v>00</v>
      </c>
      <c r="I4" s="99">
        <v>16</v>
      </c>
      <c r="J4" t="s">
        <v>469</v>
      </c>
      <c r="K4" t="s">
        <v>470</v>
      </c>
      <c r="L4" t="s">
        <v>81</v>
      </c>
      <c r="M4" t="s">
        <v>615</v>
      </c>
      <c r="N4" t="s">
        <v>606</v>
      </c>
      <c r="O4" t="s">
        <v>82</v>
      </c>
      <c r="P4" t="s">
        <v>383</v>
      </c>
      <c r="Q4" t="s">
        <v>620</v>
      </c>
      <c r="R4" t="s">
        <v>539</v>
      </c>
      <c r="S4" t="s">
        <v>91</v>
      </c>
      <c r="T4" t="s">
        <v>92</v>
      </c>
      <c r="U4">
        <v>4</v>
      </c>
      <c r="V4" t="s">
        <v>40</v>
      </c>
      <c r="W4" s="96">
        <v>12</v>
      </c>
      <c r="X4" t="s">
        <v>386</v>
      </c>
      <c r="Y4" t="s">
        <v>384</v>
      </c>
      <c r="Z4" t="s">
        <v>385</v>
      </c>
      <c r="AA4">
        <v>1000</v>
      </c>
      <c r="AB4" t="s">
        <v>386</v>
      </c>
      <c r="AC4">
        <v>1611</v>
      </c>
      <c r="AD4" t="s">
        <v>485</v>
      </c>
      <c r="AE4" s="96" t="s">
        <v>1148</v>
      </c>
      <c r="AF4" t="s">
        <v>57</v>
      </c>
      <c r="AG4" s="6">
        <v>6193943.2800000003</v>
      </c>
      <c r="AH4" s="1">
        <v>6193947.4000000004</v>
      </c>
      <c r="AI4" s="1">
        <v>0</v>
      </c>
      <c r="AJ4" s="1">
        <v>0</v>
      </c>
      <c r="AK4" s="1">
        <f t="shared" si="11"/>
        <v>0</v>
      </c>
      <c r="AL4" s="1">
        <v>0</v>
      </c>
      <c r="AM4" s="1">
        <f t="shared" si="12"/>
        <v>0</v>
      </c>
      <c r="AN4" s="1">
        <v>0</v>
      </c>
      <c r="AO4" s="1">
        <v>0</v>
      </c>
      <c r="AP4" s="1">
        <v>0</v>
      </c>
      <c r="AQ4" s="1">
        <f t="shared" si="13"/>
        <v>6193943.2800000003</v>
      </c>
      <c r="AR4">
        <v>0</v>
      </c>
      <c r="AS4">
        <v>0</v>
      </c>
      <c r="AT4">
        <v>0</v>
      </c>
      <c r="AU4">
        <v>4.12</v>
      </c>
      <c r="AV4">
        <v>-4.12</v>
      </c>
      <c r="AW4" s="102">
        <v>-6193943.2800000003</v>
      </c>
      <c r="AX4" s="1">
        <f t="shared" si="14"/>
        <v>0</v>
      </c>
      <c r="AY4" s="1">
        <v>0</v>
      </c>
      <c r="AZ4" s="1"/>
      <c r="BA4" s="1"/>
      <c r="BB4" s="1">
        <f t="shared" si="4"/>
        <v>0</v>
      </c>
    </row>
    <row r="5" spans="1:57" hidden="1" x14ac:dyDescent="0.3">
      <c r="A5" t="str">
        <f>VLOOKUP(B5,'Cubo 13 de marzo'!$A$1:$I$384,1,0)</f>
        <v>512110120011</v>
      </c>
      <c r="B5" t="str">
        <f t="shared" si="5"/>
        <v>512110120011</v>
      </c>
      <c r="C5" s="99">
        <v>5</v>
      </c>
      <c r="D5" s="99" t="str">
        <f t="shared" si="6"/>
        <v>121</v>
      </c>
      <c r="E5" s="99" t="str">
        <f t="shared" si="7"/>
        <v>1</v>
      </c>
      <c r="F5" s="99" t="str">
        <f t="shared" si="8"/>
        <v>0</v>
      </c>
      <c r="G5" s="99">
        <f t="shared" si="9"/>
        <v>12</v>
      </c>
      <c r="H5" s="99" t="str">
        <f t="shared" si="10"/>
        <v>00</v>
      </c>
      <c r="I5" s="99">
        <v>11</v>
      </c>
      <c r="J5" t="s">
        <v>124</v>
      </c>
      <c r="K5" t="s">
        <v>125</v>
      </c>
      <c r="L5" t="s">
        <v>81</v>
      </c>
      <c r="M5" t="s">
        <v>615</v>
      </c>
      <c r="N5" t="s">
        <v>606</v>
      </c>
      <c r="O5" t="s">
        <v>82</v>
      </c>
      <c r="P5" t="s">
        <v>383</v>
      </c>
      <c r="Q5" t="s">
        <v>620</v>
      </c>
      <c r="R5" t="s">
        <v>539</v>
      </c>
      <c r="S5" t="s">
        <v>91</v>
      </c>
      <c r="T5" t="s">
        <v>92</v>
      </c>
      <c r="U5">
        <v>4</v>
      </c>
      <c r="V5" t="s">
        <v>40</v>
      </c>
      <c r="W5" s="96">
        <v>12</v>
      </c>
      <c r="X5" t="s">
        <v>386</v>
      </c>
      <c r="Y5" t="s">
        <v>384</v>
      </c>
      <c r="Z5" t="s">
        <v>385</v>
      </c>
      <c r="AA5">
        <v>1000</v>
      </c>
      <c r="AB5" t="s">
        <v>386</v>
      </c>
      <c r="AC5">
        <v>1211</v>
      </c>
      <c r="AD5" t="s">
        <v>390</v>
      </c>
      <c r="AE5" s="96" t="s">
        <v>1148</v>
      </c>
      <c r="AF5" t="s">
        <v>57</v>
      </c>
      <c r="AG5" s="6">
        <v>10000000</v>
      </c>
      <c r="AH5" s="1">
        <v>10000000</v>
      </c>
      <c r="AI5" s="1">
        <v>1364926.62</v>
      </c>
      <c r="AJ5" s="1">
        <v>1364926.62</v>
      </c>
      <c r="AK5" s="1">
        <f t="shared" si="11"/>
        <v>0</v>
      </c>
      <c r="AL5" s="1">
        <v>1364926.62</v>
      </c>
      <c r="AM5" s="1">
        <f t="shared" si="12"/>
        <v>0</v>
      </c>
      <c r="AN5" s="1">
        <v>1364926.62</v>
      </c>
      <c r="AO5" s="1">
        <v>0</v>
      </c>
      <c r="AP5" s="1">
        <v>1364926.62</v>
      </c>
      <c r="AQ5" s="1">
        <f t="shared" si="13"/>
        <v>8635073.379999999</v>
      </c>
      <c r="AR5">
        <v>0</v>
      </c>
      <c r="AS5">
        <v>0</v>
      </c>
      <c r="AT5">
        <v>0</v>
      </c>
      <c r="AU5">
        <v>0</v>
      </c>
      <c r="AV5">
        <v>0</v>
      </c>
      <c r="AW5" s="93">
        <v>0</v>
      </c>
      <c r="AX5" s="1">
        <f t="shared" si="14"/>
        <v>10000000</v>
      </c>
      <c r="AY5" s="1">
        <v>0</v>
      </c>
      <c r="AZ5" s="1"/>
      <c r="BA5" s="1"/>
      <c r="BB5" s="1">
        <f t="shared" si="4"/>
        <v>8635073.379999999</v>
      </c>
    </row>
    <row r="6" spans="1:57" hidden="1" x14ac:dyDescent="0.3">
      <c r="A6" t="str">
        <f>VLOOKUP(B6,'Cubo 13 de marzo'!$A$1:$I$384,1,0)</f>
        <v>511311130315</v>
      </c>
      <c r="B6" t="str">
        <f t="shared" si="5"/>
        <v>511311130315</v>
      </c>
      <c r="C6" s="99">
        <v>5</v>
      </c>
      <c r="D6" s="99" t="str">
        <f t="shared" si="6"/>
        <v>113</v>
      </c>
      <c r="E6" s="99" t="str">
        <f t="shared" si="7"/>
        <v>1</v>
      </c>
      <c r="F6" s="99" t="str">
        <f t="shared" si="8"/>
        <v>1</v>
      </c>
      <c r="G6" s="99">
        <f t="shared" si="9"/>
        <v>13</v>
      </c>
      <c r="H6" s="99" t="str">
        <f t="shared" si="10"/>
        <v>03</v>
      </c>
      <c r="I6" s="99">
        <v>15</v>
      </c>
      <c r="J6" t="s">
        <v>491</v>
      </c>
      <c r="K6" t="s">
        <v>492</v>
      </c>
      <c r="L6" t="s">
        <v>81</v>
      </c>
      <c r="M6" t="s">
        <v>615</v>
      </c>
      <c r="N6" t="s">
        <v>606</v>
      </c>
      <c r="O6" t="s">
        <v>82</v>
      </c>
      <c r="P6" t="s">
        <v>383</v>
      </c>
      <c r="Q6" t="s">
        <v>620</v>
      </c>
      <c r="R6" t="s">
        <v>539</v>
      </c>
      <c r="S6" t="s">
        <v>91</v>
      </c>
      <c r="T6" t="s">
        <v>92</v>
      </c>
      <c r="U6">
        <v>1</v>
      </c>
      <c r="V6" t="s">
        <v>62</v>
      </c>
      <c r="W6" s="96">
        <v>13</v>
      </c>
      <c r="X6" t="s">
        <v>93</v>
      </c>
      <c r="Y6" t="s">
        <v>384</v>
      </c>
      <c r="Z6" t="s">
        <v>385</v>
      </c>
      <c r="AA6">
        <v>1000</v>
      </c>
      <c r="AB6" t="s">
        <v>386</v>
      </c>
      <c r="AC6">
        <v>1131</v>
      </c>
      <c r="AD6" t="s">
        <v>493</v>
      </c>
      <c r="AE6" s="96" t="s">
        <v>1151</v>
      </c>
      <c r="AF6" t="s">
        <v>389</v>
      </c>
      <c r="AG6" s="2">
        <v>212353767.59999999</v>
      </c>
      <c r="AH6" s="1">
        <v>212353767.59999999</v>
      </c>
      <c r="AI6" s="1">
        <v>37739852.189999998</v>
      </c>
      <c r="AJ6" s="1">
        <v>37739852.189999998</v>
      </c>
      <c r="AK6">
        <f t="shared" si="11"/>
        <v>0</v>
      </c>
      <c r="AL6" s="1">
        <v>37739852.189999998</v>
      </c>
      <c r="AM6" s="1">
        <f t="shared" si="12"/>
        <v>0</v>
      </c>
      <c r="AN6" s="1">
        <v>37739852.189999998</v>
      </c>
      <c r="AO6">
        <v>0</v>
      </c>
      <c r="AP6" s="1">
        <v>37739852.189999998</v>
      </c>
      <c r="AQ6" s="1">
        <f t="shared" si="13"/>
        <v>174613915.41</v>
      </c>
      <c r="AR6">
        <v>0</v>
      </c>
      <c r="AS6">
        <v>0</v>
      </c>
      <c r="AT6">
        <v>0</v>
      </c>
      <c r="AU6">
        <v>0</v>
      </c>
      <c r="AV6">
        <v>0</v>
      </c>
      <c r="AW6" s="100">
        <v>-5083887.5999999996</v>
      </c>
      <c r="AX6" s="1">
        <f t="shared" si="14"/>
        <v>207269880</v>
      </c>
      <c r="AZ6" s="1">
        <v>7996547.9199999999</v>
      </c>
      <c r="BA6" s="1">
        <v>8009912.8899999997</v>
      </c>
      <c r="BB6" s="1">
        <f t="shared" si="4"/>
        <v>153523567</v>
      </c>
      <c r="BC6" t="s">
        <v>528</v>
      </c>
      <c r="BD6">
        <v>-3429135.2700000005</v>
      </c>
      <c r="BE6" s="43">
        <f>AW6+BD6</f>
        <v>-8513022.870000001</v>
      </c>
    </row>
    <row r="7" spans="1:57" hidden="1" x14ac:dyDescent="0.3">
      <c r="A7" t="str">
        <f>VLOOKUP(B7,'Cubo 13 de marzo'!$A$1:$I$384,1,0)</f>
        <v>514321130315</v>
      </c>
      <c r="B7" t="str">
        <f t="shared" si="5"/>
        <v>514321130315</v>
      </c>
      <c r="C7" s="99">
        <v>5</v>
      </c>
      <c r="D7" s="99" t="str">
        <f t="shared" si="6"/>
        <v>143</v>
      </c>
      <c r="E7" s="99" t="str">
        <f t="shared" si="7"/>
        <v>2</v>
      </c>
      <c r="F7" s="99" t="str">
        <f t="shared" si="8"/>
        <v>1</v>
      </c>
      <c r="G7" s="99">
        <f t="shared" si="9"/>
        <v>13</v>
      </c>
      <c r="H7" s="99" t="str">
        <f t="shared" si="10"/>
        <v>03</v>
      </c>
      <c r="I7" s="99">
        <v>15</v>
      </c>
      <c r="J7" t="s">
        <v>491</v>
      </c>
      <c r="K7" t="s">
        <v>492</v>
      </c>
      <c r="L7" t="s">
        <v>81</v>
      </c>
      <c r="M7" t="s">
        <v>615</v>
      </c>
      <c r="N7" t="s">
        <v>606</v>
      </c>
      <c r="O7" t="s">
        <v>82</v>
      </c>
      <c r="P7" t="s">
        <v>383</v>
      </c>
      <c r="Q7" t="s">
        <v>620</v>
      </c>
      <c r="R7" t="s">
        <v>539</v>
      </c>
      <c r="S7" t="s">
        <v>91</v>
      </c>
      <c r="T7" t="s">
        <v>92</v>
      </c>
      <c r="U7">
        <v>1</v>
      </c>
      <c r="V7" t="s">
        <v>62</v>
      </c>
      <c r="W7" s="96">
        <v>13</v>
      </c>
      <c r="X7" t="s">
        <v>93</v>
      </c>
      <c r="Y7" t="s">
        <v>384</v>
      </c>
      <c r="Z7" t="s">
        <v>385</v>
      </c>
      <c r="AA7">
        <v>1000</v>
      </c>
      <c r="AB7" t="s">
        <v>386</v>
      </c>
      <c r="AC7">
        <v>1432</v>
      </c>
      <c r="AD7" t="s">
        <v>482</v>
      </c>
      <c r="AE7" s="96" t="s">
        <v>1151</v>
      </c>
      <c r="AF7" t="s">
        <v>389</v>
      </c>
      <c r="AG7" s="6">
        <v>37161909.329999998</v>
      </c>
      <c r="AH7" s="1">
        <v>37161909.329999998</v>
      </c>
      <c r="AI7" s="1">
        <v>5240717.7</v>
      </c>
      <c r="AJ7" s="1">
        <v>5240717.7</v>
      </c>
      <c r="AK7" s="1">
        <f t="shared" si="11"/>
        <v>0</v>
      </c>
      <c r="AL7" s="1">
        <v>5240717.7</v>
      </c>
      <c r="AM7" s="1">
        <f t="shared" si="12"/>
        <v>0</v>
      </c>
      <c r="AN7" s="1">
        <v>5240717.7</v>
      </c>
      <c r="AO7" s="1">
        <v>0</v>
      </c>
      <c r="AP7" s="1">
        <v>5240717.7</v>
      </c>
      <c r="AQ7" s="1">
        <f t="shared" si="13"/>
        <v>31921191.629999999</v>
      </c>
      <c r="AR7">
        <v>0</v>
      </c>
      <c r="AS7">
        <v>0</v>
      </c>
      <c r="AT7">
        <v>0</v>
      </c>
      <c r="AU7">
        <v>0</v>
      </c>
      <c r="AV7">
        <v>0</v>
      </c>
      <c r="AW7" s="100">
        <v>-3492353.13</v>
      </c>
      <c r="AX7" s="1">
        <f t="shared" si="14"/>
        <v>33669556.199999996</v>
      </c>
      <c r="AZ7" s="1">
        <f>4767935.97+972.03</f>
        <v>4768908</v>
      </c>
      <c r="BA7" s="1">
        <f>4751517.00999998+3304.89</f>
        <v>4754821.8999999799</v>
      </c>
      <c r="BB7" s="1">
        <f t="shared" si="4"/>
        <v>18905108.600000016</v>
      </c>
      <c r="BC7" t="s">
        <v>528</v>
      </c>
    </row>
    <row r="8" spans="1:57" hidden="1" x14ac:dyDescent="0.3">
      <c r="A8" t="str">
        <f>VLOOKUP(B8,'Cubo 13 de marzo'!$A$1:$I$384,1,0)</f>
        <v>512311120016</v>
      </c>
      <c r="B8" t="str">
        <f t="shared" si="5"/>
        <v>512311120016</v>
      </c>
      <c r="C8" s="99">
        <v>5</v>
      </c>
      <c r="D8" s="99" t="str">
        <f t="shared" si="6"/>
        <v>123</v>
      </c>
      <c r="E8" s="99" t="str">
        <f t="shared" si="7"/>
        <v>1</v>
      </c>
      <c r="F8" s="99" t="str">
        <f t="shared" si="8"/>
        <v>1</v>
      </c>
      <c r="G8" s="99">
        <f t="shared" si="9"/>
        <v>12</v>
      </c>
      <c r="H8" s="99" t="str">
        <f t="shared" si="10"/>
        <v>00</v>
      </c>
      <c r="I8" s="99">
        <v>16</v>
      </c>
      <c r="J8" t="s">
        <v>469</v>
      </c>
      <c r="K8" t="s">
        <v>470</v>
      </c>
      <c r="L8" t="s">
        <v>81</v>
      </c>
      <c r="M8" t="s">
        <v>615</v>
      </c>
      <c r="N8" t="s">
        <v>606</v>
      </c>
      <c r="O8" t="s">
        <v>82</v>
      </c>
      <c r="P8" t="s">
        <v>383</v>
      </c>
      <c r="Q8" t="s">
        <v>620</v>
      </c>
      <c r="R8" t="s">
        <v>539</v>
      </c>
      <c r="S8" t="s">
        <v>91</v>
      </c>
      <c r="T8" t="s">
        <v>92</v>
      </c>
      <c r="U8">
        <v>4</v>
      </c>
      <c r="V8" t="s">
        <v>40</v>
      </c>
      <c r="W8" s="96">
        <v>12</v>
      </c>
      <c r="X8" t="s">
        <v>386</v>
      </c>
      <c r="Y8" t="s">
        <v>384</v>
      </c>
      <c r="Z8" t="s">
        <v>385</v>
      </c>
      <c r="AA8">
        <v>1000</v>
      </c>
      <c r="AB8" t="s">
        <v>386</v>
      </c>
      <c r="AC8">
        <v>1231</v>
      </c>
      <c r="AD8" t="s">
        <v>474</v>
      </c>
      <c r="AE8" s="96" t="s">
        <v>1148</v>
      </c>
      <c r="AF8" t="s">
        <v>57</v>
      </c>
      <c r="AG8" s="6">
        <v>26400</v>
      </c>
      <c r="AH8" s="1">
        <v>26400</v>
      </c>
      <c r="AI8" s="1">
        <v>0</v>
      </c>
      <c r="AJ8" s="1">
        <v>0</v>
      </c>
      <c r="AK8" s="1">
        <f t="shared" si="11"/>
        <v>0</v>
      </c>
      <c r="AL8" s="1">
        <v>0</v>
      </c>
      <c r="AM8" s="1">
        <f t="shared" si="12"/>
        <v>0</v>
      </c>
      <c r="AN8" s="1">
        <v>0</v>
      </c>
      <c r="AO8" s="1">
        <v>0</v>
      </c>
      <c r="AP8" s="1">
        <v>0</v>
      </c>
      <c r="AQ8" s="1">
        <f t="shared" si="13"/>
        <v>26400</v>
      </c>
      <c r="AR8">
        <v>0</v>
      </c>
      <c r="AS8">
        <v>0</v>
      </c>
      <c r="AT8">
        <v>0</v>
      </c>
      <c r="AU8">
        <v>0</v>
      </c>
      <c r="AV8">
        <v>0</v>
      </c>
      <c r="AW8" s="93">
        <v>0</v>
      </c>
      <c r="AX8" s="1">
        <f t="shared" si="14"/>
        <v>26400</v>
      </c>
      <c r="AY8" s="1">
        <v>0</v>
      </c>
      <c r="AZ8" s="1"/>
      <c r="BA8" s="1"/>
      <c r="BB8" s="1">
        <f t="shared" si="4"/>
        <v>26400</v>
      </c>
    </row>
    <row r="9" spans="1:57" hidden="1" x14ac:dyDescent="0.3">
      <c r="A9" t="str">
        <f>VLOOKUP(B9,'Cubo 13 de marzo'!$A$1:$I$384,1,0)</f>
        <v>515910130311</v>
      </c>
      <c r="B9" t="str">
        <f t="shared" si="5"/>
        <v>515910130311</v>
      </c>
      <c r="C9" s="99">
        <v>5</v>
      </c>
      <c r="D9" s="99" t="str">
        <f t="shared" si="6"/>
        <v>159</v>
      </c>
      <c r="E9" s="99" t="str">
        <f t="shared" si="7"/>
        <v>1</v>
      </c>
      <c r="F9" s="99" t="str">
        <f t="shared" si="8"/>
        <v>0</v>
      </c>
      <c r="G9" s="99">
        <f t="shared" si="9"/>
        <v>13</v>
      </c>
      <c r="H9" s="99" t="str">
        <f t="shared" si="10"/>
        <v>03</v>
      </c>
      <c r="I9" s="99">
        <v>11</v>
      </c>
      <c r="J9" t="s">
        <v>124</v>
      </c>
      <c r="K9" t="s">
        <v>125</v>
      </c>
      <c r="L9" t="s">
        <v>81</v>
      </c>
      <c r="M9" t="s">
        <v>615</v>
      </c>
      <c r="N9" t="s">
        <v>606</v>
      </c>
      <c r="O9" t="s">
        <v>82</v>
      </c>
      <c r="P9" t="s">
        <v>383</v>
      </c>
      <c r="Q9" t="s">
        <v>620</v>
      </c>
      <c r="R9" t="s">
        <v>539</v>
      </c>
      <c r="S9" t="s">
        <v>91</v>
      </c>
      <c r="T9" t="s">
        <v>92</v>
      </c>
      <c r="U9">
        <v>1</v>
      </c>
      <c r="V9" t="s">
        <v>62</v>
      </c>
      <c r="W9" s="96">
        <v>13</v>
      </c>
      <c r="X9" t="s">
        <v>93</v>
      </c>
      <c r="Y9" t="s">
        <v>384</v>
      </c>
      <c r="Z9" t="s">
        <v>385</v>
      </c>
      <c r="AA9">
        <v>1000</v>
      </c>
      <c r="AB9" t="s">
        <v>386</v>
      </c>
      <c r="AC9">
        <v>1591</v>
      </c>
      <c r="AD9" t="s">
        <v>388</v>
      </c>
      <c r="AE9" s="96" t="s">
        <v>1151</v>
      </c>
      <c r="AF9" t="s">
        <v>389</v>
      </c>
      <c r="AG9" s="6">
        <v>3554427.78</v>
      </c>
      <c r="AH9" s="1">
        <v>3554428.44</v>
      </c>
      <c r="AI9" s="1">
        <v>0</v>
      </c>
      <c r="AJ9" s="1">
        <v>0</v>
      </c>
      <c r="AK9" s="1">
        <f t="shared" si="11"/>
        <v>0</v>
      </c>
      <c r="AL9" s="1">
        <v>0</v>
      </c>
      <c r="AM9" s="1">
        <f t="shared" si="12"/>
        <v>0</v>
      </c>
      <c r="AN9" s="1">
        <v>0</v>
      </c>
      <c r="AO9" s="1">
        <v>0</v>
      </c>
      <c r="AP9" s="1">
        <v>0</v>
      </c>
      <c r="AQ9" s="1">
        <f t="shared" si="13"/>
        <v>3554427.78</v>
      </c>
      <c r="AR9">
        <v>0</v>
      </c>
      <c r="AS9">
        <v>0</v>
      </c>
      <c r="AT9">
        <v>0</v>
      </c>
      <c r="AU9">
        <v>0.66</v>
      </c>
      <c r="AV9">
        <v>-0.66</v>
      </c>
      <c r="AW9" s="100">
        <v>-748429.12</v>
      </c>
      <c r="AX9" s="1">
        <f t="shared" si="14"/>
        <v>2805998.6599999997</v>
      </c>
      <c r="AY9" s="1">
        <v>0</v>
      </c>
      <c r="AZ9" s="1"/>
      <c r="BA9" s="1"/>
      <c r="BB9" s="1">
        <f t="shared" si="4"/>
        <v>2805998.6599999997</v>
      </c>
      <c r="BE9" s="2"/>
    </row>
    <row r="10" spans="1:57" hidden="1" x14ac:dyDescent="0.3">
      <c r="A10" t="str">
        <f>VLOOKUP(B10,'Cubo 13 de marzo'!$A$1:$I$384,1,0)</f>
        <v>513221130315</v>
      </c>
      <c r="B10" t="str">
        <f t="shared" si="5"/>
        <v>513221130315</v>
      </c>
      <c r="C10" s="99">
        <v>5</v>
      </c>
      <c r="D10" s="99" t="str">
        <f t="shared" si="6"/>
        <v>132</v>
      </c>
      <c r="E10" s="99" t="str">
        <f t="shared" si="7"/>
        <v>2</v>
      </c>
      <c r="F10" s="99" t="str">
        <f t="shared" si="8"/>
        <v>1</v>
      </c>
      <c r="G10" s="99">
        <f t="shared" si="9"/>
        <v>13</v>
      </c>
      <c r="H10" s="99" t="str">
        <f t="shared" si="10"/>
        <v>03</v>
      </c>
      <c r="I10" s="99">
        <v>15</v>
      </c>
      <c r="J10" t="s">
        <v>491</v>
      </c>
      <c r="K10" t="s">
        <v>492</v>
      </c>
      <c r="L10" t="s">
        <v>81</v>
      </c>
      <c r="M10" t="s">
        <v>615</v>
      </c>
      <c r="N10" t="s">
        <v>606</v>
      </c>
      <c r="O10" t="s">
        <v>82</v>
      </c>
      <c r="P10" t="s">
        <v>383</v>
      </c>
      <c r="Q10" t="s">
        <v>620</v>
      </c>
      <c r="R10" t="s">
        <v>539</v>
      </c>
      <c r="S10" t="s">
        <v>91</v>
      </c>
      <c r="T10" t="s">
        <v>92</v>
      </c>
      <c r="U10">
        <v>1</v>
      </c>
      <c r="V10" t="s">
        <v>62</v>
      </c>
      <c r="W10" s="96">
        <v>13</v>
      </c>
      <c r="X10" t="s">
        <v>93</v>
      </c>
      <c r="Y10" t="s">
        <v>384</v>
      </c>
      <c r="Z10" t="s">
        <v>385</v>
      </c>
      <c r="AA10">
        <v>1000</v>
      </c>
      <c r="AB10" t="s">
        <v>386</v>
      </c>
      <c r="AC10">
        <v>1322</v>
      </c>
      <c r="AD10" t="s">
        <v>476</v>
      </c>
      <c r="AE10" s="96" t="s">
        <v>1151</v>
      </c>
      <c r="AF10" t="s">
        <v>389</v>
      </c>
      <c r="AG10" s="6">
        <v>29493578.829999998</v>
      </c>
      <c r="AH10" s="1">
        <v>29493578.829999998</v>
      </c>
      <c r="AI10" s="1">
        <v>18010.16</v>
      </c>
      <c r="AJ10" s="1">
        <v>18010.16</v>
      </c>
      <c r="AK10" s="1">
        <f t="shared" si="11"/>
        <v>0</v>
      </c>
      <c r="AL10" s="1">
        <v>18010.16</v>
      </c>
      <c r="AM10" s="1">
        <f t="shared" si="12"/>
        <v>0</v>
      </c>
      <c r="AN10" s="1">
        <v>18010.16</v>
      </c>
      <c r="AO10" s="1">
        <v>0</v>
      </c>
      <c r="AP10" s="1">
        <v>18010.16</v>
      </c>
      <c r="AQ10" s="1">
        <f t="shared" si="13"/>
        <v>29475568.669999998</v>
      </c>
      <c r="AR10">
        <v>0</v>
      </c>
      <c r="AS10">
        <v>0</v>
      </c>
      <c r="AT10">
        <v>0</v>
      </c>
      <c r="AU10">
        <v>0</v>
      </c>
      <c r="AV10">
        <v>0</v>
      </c>
      <c r="AW10" s="100">
        <v>-706095.5</v>
      </c>
      <c r="AX10" s="1">
        <f t="shared" si="14"/>
        <v>28787483.329999998</v>
      </c>
      <c r="AY10" s="1">
        <v>0</v>
      </c>
      <c r="AZ10" s="1"/>
      <c r="BA10" s="1"/>
      <c r="BB10" s="1">
        <f t="shared" si="4"/>
        <v>28769473.169999998</v>
      </c>
      <c r="BE10" s="1"/>
    </row>
    <row r="11" spans="1:57" hidden="1" x14ac:dyDescent="0.3">
      <c r="A11" t="str">
        <f>VLOOKUP(B11,'Cubo 13 de marzo'!$A$1:$I$384,1,0)</f>
        <v>514211130315</v>
      </c>
      <c r="B11" t="str">
        <f t="shared" si="5"/>
        <v>514211130315</v>
      </c>
      <c r="C11" s="99">
        <v>5</v>
      </c>
      <c r="D11" s="99" t="str">
        <f t="shared" si="6"/>
        <v>142</v>
      </c>
      <c r="E11" s="99" t="str">
        <f t="shared" si="7"/>
        <v>1</v>
      </c>
      <c r="F11" s="99" t="str">
        <f t="shared" si="8"/>
        <v>1</v>
      </c>
      <c r="G11" s="99">
        <f t="shared" si="9"/>
        <v>13</v>
      </c>
      <c r="H11" s="99" t="str">
        <f t="shared" si="10"/>
        <v>03</v>
      </c>
      <c r="I11" s="99">
        <v>15</v>
      </c>
      <c r="J11" t="s">
        <v>491</v>
      </c>
      <c r="K11" t="s">
        <v>492</v>
      </c>
      <c r="L11" t="s">
        <v>81</v>
      </c>
      <c r="M11" t="s">
        <v>615</v>
      </c>
      <c r="N11" t="s">
        <v>606</v>
      </c>
      <c r="O11" t="s">
        <v>82</v>
      </c>
      <c r="P11" t="s">
        <v>383</v>
      </c>
      <c r="Q11" t="s">
        <v>620</v>
      </c>
      <c r="R11" t="s">
        <v>539</v>
      </c>
      <c r="S11" t="s">
        <v>91</v>
      </c>
      <c r="T11" t="s">
        <v>92</v>
      </c>
      <c r="U11">
        <v>1</v>
      </c>
      <c r="V11" t="s">
        <v>62</v>
      </c>
      <c r="W11" s="96">
        <v>13</v>
      </c>
      <c r="X11" t="s">
        <v>93</v>
      </c>
      <c r="Y11" t="s">
        <v>384</v>
      </c>
      <c r="Z11" t="s">
        <v>385</v>
      </c>
      <c r="AA11">
        <v>1000</v>
      </c>
      <c r="AB11" t="s">
        <v>386</v>
      </c>
      <c r="AC11">
        <v>1421</v>
      </c>
      <c r="AD11" t="s">
        <v>480</v>
      </c>
      <c r="AE11" s="96" t="s">
        <v>1151</v>
      </c>
      <c r="AF11" t="s">
        <v>389</v>
      </c>
      <c r="AG11" s="6">
        <v>6370613.0300000003</v>
      </c>
      <c r="AH11" s="1">
        <v>6370613.0300000003</v>
      </c>
      <c r="AI11" s="1">
        <v>898398.7</v>
      </c>
      <c r="AJ11" s="1">
        <v>898398.7</v>
      </c>
      <c r="AK11" s="1">
        <f t="shared" si="11"/>
        <v>0</v>
      </c>
      <c r="AL11" s="1">
        <v>898398.7</v>
      </c>
      <c r="AM11" s="1">
        <f t="shared" si="12"/>
        <v>0</v>
      </c>
      <c r="AN11" s="1">
        <v>898398.7</v>
      </c>
      <c r="AO11" s="1">
        <v>0</v>
      </c>
      <c r="AP11" s="1">
        <v>898398.7</v>
      </c>
      <c r="AQ11" s="1">
        <f t="shared" si="13"/>
        <v>5472214.3300000001</v>
      </c>
      <c r="AR11">
        <v>0</v>
      </c>
      <c r="AS11">
        <v>0</v>
      </c>
      <c r="AT11">
        <v>0</v>
      </c>
      <c r="AU11">
        <v>0</v>
      </c>
      <c r="AV11">
        <v>0</v>
      </c>
      <c r="AW11" s="100">
        <v>-598689.11</v>
      </c>
      <c r="AX11" s="1">
        <f t="shared" si="14"/>
        <v>5771923.9199999999</v>
      </c>
      <c r="AY11" s="1">
        <v>0</v>
      </c>
      <c r="AZ11" s="1"/>
      <c r="BA11" s="1"/>
      <c r="BB11" s="1">
        <f t="shared" si="4"/>
        <v>4873525.22</v>
      </c>
      <c r="BE11" s="43"/>
    </row>
    <row r="12" spans="1:57" hidden="1" x14ac:dyDescent="0.3">
      <c r="A12" t="str">
        <f>VLOOKUP(B12,'Cubo 13 de marzo'!$A$1:$I$384,1,0)</f>
        <v>514311130315</v>
      </c>
      <c r="B12" t="str">
        <f t="shared" si="5"/>
        <v>514311130315</v>
      </c>
      <c r="C12" s="99">
        <v>5</v>
      </c>
      <c r="D12" s="99" t="str">
        <f t="shared" si="6"/>
        <v>143</v>
      </c>
      <c r="E12" s="99" t="str">
        <f t="shared" si="7"/>
        <v>1</v>
      </c>
      <c r="F12" s="99" t="str">
        <f t="shared" si="8"/>
        <v>1</v>
      </c>
      <c r="G12" s="99">
        <f t="shared" si="9"/>
        <v>13</v>
      </c>
      <c r="H12" s="99" t="str">
        <f t="shared" si="10"/>
        <v>03</v>
      </c>
      <c r="I12" s="99">
        <v>15</v>
      </c>
      <c r="J12" t="s">
        <v>491</v>
      </c>
      <c r="K12" t="s">
        <v>492</v>
      </c>
      <c r="L12" t="s">
        <v>81</v>
      </c>
      <c r="M12" t="s">
        <v>615</v>
      </c>
      <c r="N12" t="s">
        <v>606</v>
      </c>
      <c r="O12" t="s">
        <v>82</v>
      </c>
      <c r="P12" t="s">
        <v>383</v>
      </c>
      <c r="Q12" t="s">
        <v>620</v>
      </c>
      <c r="R12" t="s">
        <v>539</v>
      </c>
      <c r="S12" t="s">
        <v>91</v>
      </c>
      <c r="T12" t="s">
        <v>92</v>
      </c>
      <c r="U12">
        <v>1</v>
      </c>
      <c r="V12" t="s">
        <v>62</v>
      </c>
      <c r="W12" s="96">
        <v>13</v>
      </c>
      <c r="X12" t="s">
        <v>93</v>
      </c>
      <c r="Y12" t="s">
        <v>384</v>
      </c>
      <c r="Z12" t="s">
        <v>385</v>
      </c>
      <c r="AA12">
        <v>1000</v>
      </c>
      <c r="AB12" t="s">
        <v>386</v>
      </c>
      <c r="AC12">
        <v>1431</v>
      </c>
      <c r="AD12" t="s">
        <v>481</v>
      </c>
      <c r="AE12" s="96" t="s">
        <v>1151</v>
      </c>
      <c r="AF12" t="s">
        <v>389</v>
      </c>
      <c r="AG12" s="6">
        <v>4247075.3499999996</v>
      </c>
      <c r="AH12" s="1">
        <v>4247075.3499999996</v>
      </c>
      <c r="AI12" s="1">
        <v>598947.94999999995</v>
      </c>
      <c r="AJ12" s="1">
        <v>598947.94999999995</v>
      </c>
      <c r="AK12" s="1">
        <f t="shared" si="11"/>
        <v>0</v>
      </c>
      <c r="AL12" s="1">
        <v>598947.94999999995</v>
      </c>
      <c r="AM12" s="1">
        <f t="shared" si="12"/>
        <v>0</v>
      </c>
      <c r="AN12" s="1">
        <v>598947.94999999995</v>
      </c>
      <c r="AO12" s="1">
        <v>0</v>
      </c>
      <c r="AP12" s="1">
        <v>598947.94999999995</v>
      </c>
      <c r="AQ12" s="1">
        <f t="shared" si="13"/>
        <v>3648127.3999999994</v>
      </c>
      <c r="AR12">
        <v>0</v>
      </c>
      <c r="AS12">
        <v>0</v>
      </c>
      <c r="AT12">
        <v>0</v>
      </c>
      <c r="AU12">
        <v>0</v>
      </c>
      <c r="AV12">
        <v>0</v>
      </c>
      <c r="AW12" s="100">
        <v>-386732.39</v>
      </c>
      <c r="AX12" s="1">
        <f t="shared" si="14"/>
        <v>3860342.9599999995</v>
      </c>
      <c r="AZ12" s="1">
        <f>160273.57+60.75</f>
        <v>160334.32</v>
      </c>
      <c r="BA12" s="1">
        <f>159994.11+206.56</f>
        <v>160200.66999999998</v>
      </c>
      <c r="BB12" s="1">
        <f t="shared" si="4"/>
        <v>2940860.0199999996</v>
      </c>
      <c r="BC12" t="s">
        <v>528</v>
      </c>
    </row>
    <row r="13" spans="1:57" hidden="1" x14ac:dyDescent="0.3">
      <c r="A13" t="str">
        <f>VLOOKUP(B13,'Cubo 13 de marzo'!$A$1:$I$384,1,0)</f>
        <v>514111130315</v>
      </c>
      <c r="B13" t="str">
        <f t="shared" si="5"/>
        <v>514111130315</v>
      </c>
      <c r="C13" s="99">
        <v>5</v>
      </c>
      <c r="D13" s="99" t="str">
        <f t="shared" si="6"/>
        <v>141</v>
      </c>
      <c r="E13" s="99" t="str">
        <f t="shared" si="7"/>
        <v>1</v>
      </c>
      <c r="F13" s="99" t="str">
        <f t="shared" si="8"/>
        <v>1</v>
      </c>
      <c r="G13" s="99">
        <f t="shared" si="9"/>
        <v>13</v>
      </c>
      <c r="H13" s="99" t="str">
        <f t="shared" si="10"/>
        <v>03</v>
      </c>
      <c r="I13" s="99">
        <v>15</v>
      </c>
      <c r="J13" t="s">
        <v>491</v>
      </c>
      <c r="K13" t="s">
        <v>492</v>
      </c>
      <c r="L13" t="s">
        <v>81</v>
      </c>
      <c r="M13" t="s">
        <v>615</v>
      </c>
      <c r="N13" t="s">
        <v>606</v>
      </c>
      <c r="O13" t="s">
        <v>82</v>
      </c>
      <c r="P13" t="s">
        <v>383</v>
      </c>
      <c r="Q13" t="s">
        <v>620</v>
      </c>
      <c r="R13" t="s">
        <v>539</v>
      </c>
      <c r="S13" t="s">
        <v>91</v>
      </c>
      <c r="T13" t="s">
        <v>92</v>
      </c>
      <c r="U13">
        <v>1</v>
      </c>
      <c r="V13" t="s">
        <v>62</v>
      </c>
      <c r="W13" s="96">
        <v>13</v>
      </c>
      <c r="X13" t="s">
        <v>93</v>
      </c>
      <c r="Y13" t="s">
        <v>384</v>
      </c>
      <c r="Z13" t="s">
        <v>385</v>
      </c>
      <c r="AA13">
        <v>1000</v>
      </c>
      <c r="AB13" t="s">
        <v>386</v>
      </c>
      <c r="AC13">
        <v>1411</v>
      </c>
      <c r="AD13" t="s">
        <v>479</v>
      </c>
      <c r="AE13" s="96" t="s">
        <v>1151</v>
      </c>
      <c r="AF13" t="s">
        <v>389</v>
      </c>
      <c r="AG13" s="6">
        <v>12741226.060000001</v>
      </c>
      <c r="AH13" s="1">
        <v>12741226.060000001</v>
      </c>
      <c r="AI13" s="1">
        <v>0</v>
      </c>
      <c r="AJ13" s="1">
        <v>0</v>
      </c>
      <c r="AK13" s="1">
        <f t="shared" si="11"/>
        <v>0</v>
      </c>
      <c r="AL13" s="1">
        <v>0</v>
      </c>
      <c r="AM13" s="1">
        <f t="shared" si="12"/>
        <v>0</v>
      </c>
      <c r="AN13" s="1">
        <v>0</v>
      </c>
      <c r="AO13" s="1">
        <v>0</v>
      </c>
      <c r="AP13" s="1">
        <v>0</v>
      </c>
      <c r="AQ13" s="1">
        <f t="shared" si="13"/>
        <v>12741226.060000001</v>
      </c>
      <c r="AR13">
        <v>0</v>
      </c>
      <c r="AS13">
        <v>0</v>
      </c>
      <c r="AT13">
        <v>0</v>
      </c>
      <c r="AU13">
        <v>0</v>
      </c>
      <c r="AV13">
        <v>0</v>
      </c>
      <c r="AW13" s="100">
        <v>-305033.26</v>
      </c>
      <c r="AX13" s="1">
        <f t="shared" si="14"/>
        <v>12436192.800000001</v>
      </c>
      <c r="AY13" s="1">
        <v>0</v>
      </c>
      <c r="AZ13" s="1"/>
      <c r="BA13" s="1"/>
      <c r="BB13" s="1">
        <f t="shared" si="4"/>
        <v>12436192.800000001</v>
      </c>
    </row>
    <row r="14" spans="1:57" hidden="1" x14ac:dyDescent="0.3">
      <c r="A14" t="str">
        <f>VLOOKUP(B14,'Cubo 13 de marzo'!$A$1:$I$384,1,0)</f>
        <v>513211130315</v>
      </c>
      <c r="B14" t="str">
        <f t="shared" si="5"/>
        <v>513211130315</v>
      </c>
      <c r="C14" s="99">
        <v>5</v>
      </c>
      <c r="D14" s="99" t="str">
        <f t="shared" si="6"/>
        <v>132</v>
      </c>
      <c r="E14" s="99" t="str">
        <f t="shared" si="7"/>
        <v>1</v>
      </c>
      <c r="F14" s="99" t="str">
        <f t="shared" si="8"/>
        <v>1</v>
      </c>
      <c r="G14" s="99">
        <f t="shared" si="9"/>
        <v>13</v>
      </c>
      <c r="H14" s="99" t="str">
        <f t="shared" si="10"/>
        <v>03</v>
      </c>
      <c r="I14" s="99">
        <v>15</v>
      </c>
      <c r="J14" t="s">
        <v>491</v>
      </c>
      <c r="K14" t="s">
        <v>492</v>
      </c>
      <c r="L14" t="s">
        <v>81</v>
      </c>
      <c r="M14" t="s">
        <v>615</v>
      </c>
      <c r="N14" t="s">
        <v>606</v>
      </c>
      <c r="O14" t="s">
        <v>82</v>
      </c>
      <c r="P14" t="s">
        <v>383</v>
      </c>
      <c r="Q14" t="s">
        <v>620</v>
      </c>
      <c r="R14" t="s">
        <v>539</v>
      </c>
      <c r="S14" t="s">
        <v>91</v>
      </c>
      <c r="T14" t="s">
        <v>92</v>
      </c>
      <c r="U14">
        <v>1</v>
      </c>
      <c r="V14" t="s">
        <v>62</v>
      </c>
      <c r="W14" s="96">
        <v>13</v>
      </c>
      <c r="X14" t="s">
        <v>93</v>
      </c>
      <c r="Y14" t="s">
        <v>384</v>
      </c>
      <c r="Z14" t="s">
        <v>385</v>
      </c>
      <c r="AA14">
        <v>1000</v>
      </c>
      <c r="AB14" t="s">
        <v>386</v>
      </c>
      <c r="AC14">
        <v>1321</v>
      </c>
      <c r="AD14" t="s">
        <v>475</v>
      </c>
      <c r="AE14" s="96" t="s">
        <v>1151</v>
      </c>
      <c r="AF14" t="s">
        <v>389</v>
      </c>
      <c r="AG14" s="2">
        <v>2949357.88</v>
      </c>
      <c r="AH14" s="1">
        <v>2949357.88</v>
      </c>
      <c r="AI14">
        <v>0</v>
      </c>
      <c r="AJ14">
        <v>0</v>
      </c>
      <c r="AK14">
        <f t="shared" si="11"/>
        <v>0</v>
      </c>
      <c r="AL14">
        <v>0</v>
      </c>
      <c r="AM14" s="1">
        <f t="shared" si="12"/>
        <v>0</v>
      </c>
      <c r="AN14">
        <v>0</v>
      </c>
      <c r="AO14">
        <v>0</v>
      </c>
      <c r="AP14">
        <v>0</v>
      </c>
      <c r="AQ14" s="1">
        <f t="shared" si="13"/>
        <v>2949357.88</v>
      </c>
      <c r="AR14">
        <v>0</v>
      </c>
      <c r="AS14">
        <v>0</v>
      </c>
      <c r="AT14">
        <v>0</v>
      </c>
      <c r="AU14">
        <v>0</v>
      </c>
      <c r="AV14">
        <v>0</v>
      </c>
      <c r="AW14" s="100">
        <v>-70609.55</v>
      </c>
      <c r="AX14" s="1">
        <f t="shared" si="14"/>
        <v>2878748.33</v>
      </c>
      <c r="AZ14" s="1">
        <v>2450797.87</v>
      </c>
      <c r="BA14" s="1">
        <v>5150.58</v>
      </c>
      <c r="BB14" s="1">
        <f t="shared" si="4"/>
        <v>422799.87999999989</v>
      </c>
      <c r="BC14" t="s">
        <v>528</v>
      </c>
    </row>
    <row r="15" spans="1:57" hidden="1" x14ac:dyDescent="0.3">
      <c r="A15" t="str">
        <f>VLOOKUP(B15,'Cubo 13 de marzo'!$A$1:$I$384,1,0)</f>
        <v>513221120215</v>
      </c>
      <c r="B15" t="str">
        <f t="shared" si="5"/>
        <v>513221120215</v>
      </c>
      <c r="C15" s="99">
        <v>5</v>
      </c>
      <c r="D15" s="99" t="str">
        <f t="shared" si="6"/>
        <v>132</v>
      </c>
      <c r="E15" s="99" t="str">
        <f t="shared" si="7"/>
        <v>2</v>
      </c>
      <c r="F15" s="99" t="str">
        <f t="shared" si="8"/>
        <v>1</v>
      </c>
      <c r="G15" s="99">
        <f t="shared" si="9"/>
        <v>12</v>
      </c>
      <c r="H15" s="99" t="str">
        <f t="shared" si="10"/>
        <v>02</v>
      </c>
      <c r="I15" s="99">
        <v>15</v>
      </c>
      <c r="J15" t="s">
        <v>491</v>
      </c>
      <c r="K15" t="s">
        <v>492</v>
      </c>
      <c r="L15" t="s">
        <v>81</v>
      </c>
      <c r="M15" t="s">
        <v>615</v>
      </c>
      <c r="N15" t="s">
        <v>606</v>
      </c>
      <c r="O15" t="s">
        <v>82</v>
      </c>
      <c r="P15" t="s">
        <v>383</v>
      </c>
      <c r="Q15" t="s">
        <v>620</v>
      </c>
      <c r="R15" t="s">
        <v>539</v>
      </c>
      <c r="S15" t="s">
        <v>91</v>
      </c>
      <c r="T15" t="s">
        <v>92</v>
      </c>
      <c r="U15">
        <v>4</v>
      </c>
      <c r="V15" t="s">
        <v>40</v>
      </c>
      <c r="W15" s="96">
        <v>12</v>
      </c>
      <c r="X15" t="s">
        <v>386</v>
      </c>
      <c r="Y15" t="s">
        <v>384</v>
      </c>
      <c r="Z15" t="s">
        <v>385</v>
      </c>
      <c r="AA15">
        <v>1000</v>
      </c>
      <c r="AB15" t="s">
        <v>386</v>
      </c>
      <c r="AC15">
        <v>1322</v>
      </c>
      <c r="AD15" t="s">
        <v>476</v>
      </c>
      <c r="AE15" s="96" t="s">
        <v>1150</v>
      </c>
      <c r="AF15" t="s">
        <v>473</v>
      </c>
      <c r="AG15" s="6">
        <v>0</v>
      </c>
      <c r="AH15" s="1">
        <v>8130779.7400000002</v>
      </c>
      <c r="AI15" s="1">
        <v>0</v>
      </c>
      <c r="AJ15" s="1">
        <v>0</v>
      </c>
      <c r="AK15" s="1">
        <f t="shared" si="11"/>
        <v>0</v>
      </c>
      <c r="AL15" s="1">
        <v>0</v>
      </c>
      <c r="AM15" s="1">
        <f t="shared" si="12"/>
        <v>0</v>
      </c>
      <c r="AN15" s="1">
        <v>0</v>
      </c>
      <c r="AO15" s="1">
        <v>0</v>
      </c>
      <c r="AP15" s="1">
        <v>0</v>
      </c>
      <c r="AQ15" s="1">
        <f t="shared" si="13"/>
        <v>0</v>
      </c>
      <c r="AR15">
        <v>0</v>
      </c>
      <c r="AS15">
        <v>0</v>
      </c>
      <c r="AT15">
        <v>0</v>
      </c>
      <c r="AU15" s="1">
        <v>8130779.7400000002</v>
      </c>
      <c r="AV15" s="1">
        <v>-8130779.7400000002</v>
      </c>
      <c r="AW15" s="93">
        <v>0</v>
      </c>
      <c r="AX15" s="1">
        <f t="shared" si="14"/>
        <v>0</v>
      </c>
      <c r="AY15" s="1">
        <v>0</v>
      </c>
      <c r="AZ15" s="1"/>
      <c r="BA15" s="1"/>
      <c r="BB15" s="1">
        <f t="shared" si="4"/>
        <v>0</v>
      </c>
    </row>
    <row r="16" spans="1:57" hidden="1" x14ac:dyDescent="0.3">
      <c r="A16" t="str">
        <f>VLOOKUP(B16,'Cubo 13 de marzo'!$A$1:$I$384,1,0)</f>
        <v>513311120016</v>
      </c>
      <c r="B16" t="str">
        <f t="shared" si="5"/>
        <v>513311120016</v>
      </c>
      <c r="C16" s="99">
        <v>5</v>
      </c>
      <c r="D16" s="99" t="str">
        <f t="shared" si="6"/>
        <v>133</v>
      </c>
      <c r="E16" s="99" t="str">
        <f t="shared" si="7"/>
        <v>1</v>
      </c>
      <c r="F16" s="99" t="str">
        <f t="shared" si="8"/>
        <v>1</v>
      </c>
      <c r="G16" s="99">
        <f t="shared" si="9"/>
        <v>12</v>
      </c>
      <c r="H16" s="99" t="str">
        <f t="shared" si="10"/>
        <v>00</v>
      </c>
      <c r="I16" s="99">
        <v>16</v>
      </c>
      <c r="J16" t="s">
        <v>469</v>
      </c>
      <c r="K16" t="s">
        <v>470</v>
      </c>
      <c r="L16" t="s">
        <v>81</v>
      </c>
      <c r="M16" t="s">
        <v>615</v>
      </c>
      <c r="N16" t="s">
        <v>606</v>
      </c>
      <c r="O16" t="s">
        <v>82</v>
      </c>
      <c r="P16" t="s">
        <v>383</v>
      </c>
      <c r="Q16" t="s">
        <v>620</v>
      </c>
      <c r="R16" t="s">
        <v>539</v>
      </c>
      <c r="S16" t="s">
        <v>91</v>
      </c>
      <c r="T16" t="s">
        <v>92</v>
      </c>
      <c r="U16">
        <v>4</v>
      </c>
      <c r="V16" t="s">
        <v>40</v>
      </c>
      <c r="W16" s="96">
        <v>12</v>
      </c>
      <c r="X16" t="s">
        <v>386</v>
      </c>
      <c r="Y16" t="s">
        <v>384</v>
      </c>
      <c r="Z16" t="s">
        <v>385</v>
      </c>
      <c r="AA16">
        <v>1000</v>
      </c>
      <c r="AB16" t="s">
        <v>386</v>
      </c>
      <c r="AC16">
        <v>1331</v>
      </c>
      <c r="AD16" t="s">
        <v>477</v>
      </c>
      <c r="AE16" s="96" t="s">
        <v>1148</v>
      </c>
      <c r="AF16" t="s">
        <v>57</v>
      </c>
      <c r="AG16" s="2">
        <v>730000</v>
      </c>
      <c r="AH16" s="1">
        <v>730000</v>
      </c>
      <c r="AI16">
        <v>0</v>
      </c>
      <c r="AJ16">
        <v>0</v>
      </c>
      <c r="AK16">
        <f t="shared" si="11"/>
        <v>0</v>
      </c>
      <c r="AL16">
        <v>0</v>
      </c>
      <c r="AM16" s="1">
        <f t="shared" si="12"/>
        <v>0</v>
      </c>
      <c r="AN16">
        <v>0</v>
      </c>
      <c r="AO16">
        <v>0</v>
      </c>
      <c r="AP16">
        <v>0</v>
      </c>
      <c r="AQ16" s="1">
        <f t="shared" si="13"/>
        <v>730000</v>
      </c>
      <c r="AR16">
        <v>0</v>
      </c>
      <c r="AS16">
        <v>0</v>
      </c>
      <c r="AT16">
        <v>0</v>
      </c>
      <c r="AU16">
        <v>0</v>
      </c>
      <c r="AV16">
        <v>0</v>
      </c>
      <c r="AW16" s="93">
        <v>0</v>
      </c>
      <c r="AX16" s="1">
        <f t="shared" si="14"/>
        <v>730000</v>
      </c>
      <c r="AZ16" s="1">
        <f>285542.01+3552.72</f>
        <v>289094.73</v>
      </c>
      <c r="BA16" s="1"/>
      <c r="BB16" s="1">
        <f t="shared" si="4"/>
        <v>440905.27</v>
      </c>
      <c r="BC16" t="s">
        <v>528</v>
      </c>
    </row>
    <row r="17" spans="1:56" hidden="1" x14ac:dyDescent="0.3">
      <c r="A17" t="str">
        <f>VLOOKUP(B17,'Cubo 13 de marzo'!$A$1:$I$384,1,0)</f>
        <v>513411120016</v>
      </c>
      <c r="B17" t="str">
        <f t="shared" si="5"/>
        <v>513411120016</v>
      </c>
      <c r="C17" s="99">
        <v>5</v>
      </c>
      <c r="D17" s="99" t="str">
        <f t="shared" si="6"/>
        <v>134</v>
      </c>
      <c r="E17" s="99" t="str">
        <f t="shared" si="7"/>
        <v>1</v>
      </c>
      <c r="F17" s="99" t="str">
        <f t="shared" si="8"/>
        <v>1</v>
      </c>
      <c r="G17" s="99">
        <f t="shared" si="9"/>
        <v>12</v>
      </c>
      <c r="H17" s="99" t="str">
        <f t="shared" si="10"/>
        <v>00</v>
      </c>
      <c r="I17" s="99">
        <v>16</v>
      </c>
      <c r="J17" t="s">
        <v>469</v>
      </c>
      <c r="K17" t="s">
        <v>470</v>
      </c>
      <c r="L17" t="s">
        <v>81</v>
      </c>
      <c r="M17" t="s">
        <v>615</v>
      </c>
      <c r="N17" t="s">
        <v>606</v>
      </c>
      <c r="O17" t="s">
        <v>82</v>
      </c>
      <c r="P17" t="s">
        <v>383</v>
      </c>
      <c r="Q17" t="s">
        <v>620</v>
      </c>
      <c r="R17" t="s">
        <v>539</v>
      </c>
      <c r="S17" t="s">
        <v>91</v>
      </c>
      <c r="T17" t="s">
        <v>92</v>
      </c>
      <c r="U17">
        <v>4</v>
      </c>
      <c r="V17" t="s">
        <v>40</v>
      </c>
      <c r="W17" s="96">
        <v>12</v>
      </c>
      <c r="X17" t="s">
        <v>386</v>
      </c>
      <c r="Y17" t="s">
        <v>384</v>
      </c>
      <c r="Z17" t="s">
        <v>385</v>
      </c>
      <c r="AA17">
        <v>1000</v>
      </c>
      <c r="AB17" t="s">
        <v>386</v>
      </c>
      <c r="AC17">
        <v>1341</v>
      </c>
      <c r="AD17" t="s">
        <v>478</v>
      </c>
      <c r="AE17" s="96" t="s">
        <v>1148</v>
      </c>
      <c r="AF17" t="s">
        <v>57</v>
      </c>
      <c r="AG17" s="6">
        <v>1500000</v>
      </c>
      <c r="AH17" s="1">
        <v>1500000</v>
      </c>
      <c r="AI17" s="1">
        <v>130387.4</v>
      </c>
      <c r="AJ17" s="1">
        <v>130387.4</v>
      </c>
      <c r="AK17" s="1">
        <f t="shared" si="11"/>
        <v>0</v>
      </c>
      <c r="AL17" s="1">
        <v>130387.4</v>
      </c>
      <c r="AM17" s="1">
        <f t="shared" si="12"/>
        <v>0</v>
      </c>
      <c r="AN17" s="1">
        <v>130387.4</v>
      </c>
      <c r="AO17" s="1">
        <v>0</v>
      </c>
      <c r="AP17" s="1">
        <v>130387.4</v>
      </c>
      <c r="AQ17" s="1">
        <f t="shared" si="13"/>
        <v>1369612.6</v>
      </c>
      <c r="AR17">
        <v>0</v>
      </c>
      <c r="AS17">
        <v>0</v>
      </c>
      <c r="AT17">
        <v>0</v>
      </c>
      <c r="AU17">
        <v>0</v>
      </c>
      <c r="AV17">
        <v>0</v>
      </c>
      <c r="AW17" s="93">
        <v>0</v>
      </c>
      <c r="AX17" s="1">
        <f t="shared" si="14"/>
        <v>1500000</v>
      </c>
      <c r="AY17" s="1">
        <v>0</v>
      </c>
      <c r="AZ17" s="1"/>
      <c r="BA17" s="1"/>
      <c r="BB17" s="1">
        <f t="shared" si="4"/>
        <v>1369612.6</v>
      </c>
    </row>
    <row r="18" spans="1:56" hidden="1" x14ac:dyDescent="0.3">
      <c r="A18" t="str">
        <f>VLOOKUP(B18,'Cubo 13 de marzo'!$A$1:$I$384,1,0)</f>
        <v>515911120115</v>
      </c>
      <c r="B18" t="str">
        <f t="shared" si="5"/>
        <v>515911120115</v>
      </c>
      <c r="C18" s="99">
        <v>5</v>
      </c>
      <c r="D18" s="99" t="str">
        <f t="shared" si="6"/>
        <v>159</v>
      </c>
      <c r="E18" s="99" t="str">
        <f t="shared" si="7"/>
        <v>1</v>
      </c>
      <c r="F18" s="99" t="str">
        <f t="shared" si="8"/>
        <v>1</v>
      </c>
      <c r="G18" s="99">
        <f t="shared" si="9"/>
        <v>12</v>
      </c>
      <c r="H18" s="99" t="str">
        <f t="shared" si="10"/>
        <v>01</v>
      </c>
      <c r="I18" s="99">
        <v>15</v>
      </c>
      <c r="J18" t="s">
        <v>491</v>
      </c>
      <c r="K18" t="s">
        <v>492</v>
      </c>
      <c r="L18" t="s">
        <v>81</v>
      </c>
      <c r="M18" t="s">
        <v>615</v>
      </c>
      <c r="N18" t="s">
        <v>606</v>
      </c>
      <c r="O18" t="s">
        <v>82</v>
      </c>
      <c r="P18" t="s">
        <v>383</v>
      </c>
      <c r="Q18" t="s">
        <v>620</v>
      </c>
      <c r="R18" t="s">
        <v>539</v>
      </c>
      <c r="S18" t="s">
        <v>91</v>
      </c>
      <c r="T18" t="s">
        <v>92</v>
      </c>
      <c r="U18">
        <v>4</v>
      </c>
      <c r="V18" t="s">
        <v>40</v>
      </c>
      <c r="W18" s="96">
        <v>12</v>
      </c>
      <c r="X18" t="s">
        <v>386</v>
      </c>
      <c r="Y18" t="s">
        <v>384</v>
      </c>
      <c r="Z18" t="s">
        <v>385</v>
      </c>
      <c r="AA18">
        <v>1000</v>
      </c>
      <c r="AB18" t="s">
        <v>386</v>
      </c>
      <c r="AC18">
        <v>1591</v>
      </c>
      <c r="AD18" t="s">
        <v>388</v>
      </c>
      <c r="AE18" s="96" t="s">
        <v>1149</v>
      </c>
      <c r="AF18" t="s">
        <v>484</v>
      </c>
      <c r="AG18" s="6">
        <v>657211.64</v>
      </c>
      <c r="AH18" s="1">
        <v>0</v>
      </c>
      <c r="AI18" s="1">
        <v>657169.92000000004</v>
      </c>
      <c r="AJ18" s="1">
        <v>657169.92000000004</v>
      </c>
      <c r="AK18" s="1">
        <f t="shared" si="11"/>
        <v>0</v>
      </c>
      <c r="AL18" s="1">
        <v>657169.92000000004</v>
      </c>
      <c r="AM18" s="1">
        <f t="shared" si="12"/>
        <v>0</v>
      </c>
      <c r="AN18" s="1">
        <v>657169.92000000004</v>
      </c>
      <c r="AO18" s="1">
        <v>0</v>
      </c>
      <c r="AP18" s="1">
        <v>656669.92000000004</v>
      </c>
      <c r="AQ18" s="1">
        <f t="shared" si="13"/>
        <v>41.71999999997206</v>
      </c>
      <c r="AR18">
        <v>0</v>
      </c>
      <c r="AS18" s="1">
        <v>657211.64</v>
      </c>
      <c r="AT18">
        <v>0</v>
      </c>
      <c r="AU18">
        <v>0</v>
      </c>
      <c r="AV18" s="1">
        <v>657211.64</v>
      </c>
      <c r="AW18" s="102">
        <v>67352.84</v>
      </c>
      <c r="AX18" s="1">
        <f t="shared" si="14"/>
        <v>724564.47999999998</v>
      </c>
      <c r="AY18" s="1">
        <v>0</v>
      </c>
      <c r="AZ18" s="1"/>
      <c r="BA18" s="1"/>
      <c r="BB18" s="1">
        <f t="shared" si="4"/>
        <v>67394.559999999939</v>
      </c>
    </row>
    <row r="19" spans="1:56" hidden="1" x14ac:dyDescent="0.3">
      <c r="A19" t="str">
        <f>VLOOKUP(B19,'Cubo 13 de marzo'!$A$1:$I$384,1,0)</f>
        <v>513211120216</v>
      </c>
      <c r="B19" t="str">
        <f t="shared" si="5"/>
        <v>513211120216</v>
      </c>
      <c r="C19" s="99">
        <v>5</v>
      </c>
      <c r="D19" s="99" t="str">
        <f t="shared" si="6"/>
        <v>132</v>
      </c>
      <c r="E19" s="99" t="str">
        <f t="shared" si="7"/>
        <v>1</v>
      </c>
      <c r="F19" s="99" t="str">
        <f t="shared" si="8"/>
        <v>1</v>
      </c>
      <c r="G19" s="99">
        <f t="shared" si="9"/>
        <v>12</v>
      </c>
      <c r="H19" s="99" t="str">
        <f t="shared" si="10"/>
        <v>02</v>
      </c>
      <c r="I19" s="99">
        <v>16</v>
      </c>
      <c r="J19" t="s">
        <v>469</v>
      </c>
      <c r="K19" t="s">
        <v>470</v>
      </c>
      <c r="L19" t="s">
        <v>81</v>
      </c>
      <c r="M19" t="s">
        <v>615</v>
      </c>
      <c r="N19" t="s">
        <v>606</v>
      </c>
      <c r="O19" t="s">
        <v>82</v>
      </c>
      <c r="P19" t="s">
        <v>383</v>
      </c>
      <c r="Q19" t="s">
        <v>620</v>
      </c>
      <c r="R19" t="s">
        <v>539</v>
      </c>
      <c r="S19" t="s">
        <v>91</v>
      </c>
      <c r="T19" t="s">
        <v>92</v>
      </c>
      <c r="U19">
        <v>4</v>
      </c>
      <c r="V19" t="s">
        <v>40</v>
      </c>
      <c r="W19" s="96">
        <v>12</v>
      </c>
      <c r="X19" t="s">
        <v>386</v>
      </c>
      <c r="Y19" t="s">
        <v>384</v>
      </c>
      <c r="Z19" t="s">
        <v>385</v>
      </c>
      <c r="AA19">
        <v>1000</v>
      </c>
      <c r="AB19" t="s">
        <v>386</v>
      </c>
      <c r="AC19">
        <v>1321</v>
      </c>
      <c r="AD19" t="s">
        <v>475</v>
      </c>
      <c r="AE19" s="96" t="s">
        <v>1150</v>
      </c>
      <c r="AF19" t="s">
        <v>473</v>
      </c>
      <c r="AG19" s="2">
        <v>1066849.25</v>
      </c>
      <c r="AH19" s="1">
        <v>1066862.1000000001</v>
      </c>
      <c r="AI19" s="1">
        <v>11780.8</v>
      </c>
      <c r="AJ19" s="1">
        <v>11780.8</v>
      </c>
      <c r="AK19">
        <f t="shared" si="11"/>
        <v>0</v>
      </c>
      <c r="AL19" s="1">
        <v>11780.8</v>
      </c>
      <c r="AM19" s="1">
        <f t="shared" si="12"/>
        <v>0</v>
      </c>
      <c r="AN19" s="1">
        <v>11780.8</v>
      </c>
      <c r="AO19">
        <v>0</v>
      </c>
      <c r="AP19" s="1">
        <v>1562.5</v>
      </c>
      <c r="AQ19" s="1">
        <f t="shared" si="13"/>
        <v>1055068.45</v>
      </c>
      <c r="AR19">
        <v>0</v>
      </c>
      <c r="AS19">
        <v>0</v>
      </c>
      <c r="AT19">
        <v>0</v>
      </c>
      <c r="AU19">
        <v>12.85</v>
      </c>
      <c r="AV19">
        <v>-12.85</v>
      </c>
      <c r="AW19" s="102">
        <v>101308.86</v>
      </c>
      <c r="AX19" s="1">
        <f t="shared" si="14"/>
        <v>1168158.1100000001</v>
      </c>
      <c r="AZ19" s="1">
        <v>964085.09</v>
      </c>
      <c r="BA19" s="1"/>
      <c r="BB19" s="1">
        <f t="shared" si="4"/>
        <v>192292.22000000009</v>
      </c>
      <c r="BC19" t="s">
        <v>528</v>
      </c>
    </row>
    <row r="20" spans="1:56" hidden="1" x14ac:dyDescent="0.3">
      <c r="A20" t="str">
        <f>VLOOKUP(B20,'Cubo 13 de marzo'!$A$1:$I$384,1,0)</f>
        <v>514311120216</v>
      </c>
      <c r="B20" t="str">
        <f t="shared" si="5"/>
        <v>514311120216</v>
      </c>
      <c r="C20" s="99">
        <v>5</v>
      </c>
      <c r="D20" s="99" t="str">
        <f t="shared" si="6"/>
        <v>143</v>
      </c>
      <c r="E20" s="99" t="str">
        <f t="shared" si="7"/>
        <v>1</v>
      </c>
      <c r="F20" s="99" t="str">
        <f t="shared" si="8"/>
        <v>1</v>
      </c>
      <c r="G20" s="99">
        <f t="shared" si="9"/>
        <v>12</v>
      </c>
      <c r="H20" s="99" t="str">
        <f t="shared" si="10"/>
        <v>02</v>
      </c>
      <c r="I20" s="99">
        <v>16</v>
      </c>
      <c r="J20" t="s">
        <v>469</v>
      </c>
      <c r="K20" t="s">
        <v>470</v>
      </c>
      <c r="L20" t="s">
        <v>81</v>
      </c>
      <c r="M20" t="s">
        <v>615</v>
      </c>
      <c r="N20" t="s">
        <v>606</v>
      </c>
      <c r="O20" t="s">
        <v>82</v>
      </c>
      <c r="P20" t="s">
        <v>383</v>
      </c>
      <c r="Q20" t="s">
        <v>620</v>
      </c>
      <c r="R20" t="s">
        <v>539</v>
      </c>
      <c r="S20" t="s">
        <v>91</v>
      </c>
      <c r="T20" t="s">
        <v>92</v>
      </c>
      <c r="U20">
        <v>4</v>
      </c>
      <c r="V20" t="s">
        <v>40</v>
      </c>
      <c r="W20" s="96">
        <v>12</v>
      </c>
      <c r="X20" t="s">
        <v>386</v>
      </c>
      <c r="Y20" t="s">
        <v>384</v>
      </c>
      <c r="Z20" t="s">
        <v>385</v>
      </c>
      <c r="AA20">
        <v>1000</v>
      </c>
      <c r="AB20" t="s">
        <v>386</v>
      </c>
      <c r="AC20">
        <v>1431</v>
      </c>
      <c r="AD20" t="s">
        <v>481</v>
      </c>
      <c r="AE20" s="96" t="s">
        <v>1150</v>
      </c>
      <c r="AF20" t="s">
        <v>473</v>
      </c>
      <c r="AG20" s="6">
        <v>1536262.92</v>
      </c>
      <c r="AH20" s="1">
        <v>1536259.56</v>
      </c>
      <c r="AI20" s="1">
        <v>273055.59000000003</v>
      </c>
      <c r="AJ20" s="1">
        <v>273055.59000000003</v>
      </c>
      <c r="AK20" s="1">
        <f t="shared" si="11"/>
        <v>0</v>
      </c>
      <c r="AL20" s="1">
        <v>273055.59000000003</v>
      </c>
      <c r="AM20" s="1">
        <f t="shared" si="12"/>
        <v>0</v>
      </c>
      <c r="AN20" s="1">
        <v>273055.59000000003</v>
      </c>
      <c r="AO20" s="1">
        <v>0</v>
      </c>
      <c r="AP20" s="1">
        <v>273055.59000000003</v>
      </c>
      <c r="AQ20" s="1">
        <f t="shared" si="13"/>
        <v>1263207.3299999998</v>
      </c>
      <c r="AR20">
        <v>0</v>
      </c>
      <c r="AS20">
        <v>3.36</v>
      </c>
      <c r="AT20">
        <v>0</v>
      </c>
      <c r="AU20">
        <v>0</v>
      </c>
      <c r="AV20">
        <v>3.36</v>
      </c>
      <c r="AW20" s="102">
        <v>115818.28</v>
      </c>
      <c r="AX20" s="1">
        <f t="shared" si="14"/>
        <v>1652081.2</v>
      </c>
      <c r="AZ20" s="1">
        <v>72627.33</v>
      </c>
      <c r="BA20" s="1">
        <v>71782.2</v>
      </c>
      <c r="BB20" s="1">
        <f t="shared" si="4"/>
        <v>1234616.0799999998</v>
      </c>
      <c r="BC20" t="s">
        <v>528</v>
      </c>
    </row>
    <row r="21" spans="1:56" hidden="1" x14ac:dyDescent="0.3">
      <c r="A21" t="str">
        <f>VLOOKUP(B21,'Cubo 13 de marzo'!$A$1:$I$384,1,0)</f>
        <v>513211120115</v>
      </c>
      <c r="B21" t="str">
        <f t="shared" si="5"/>
        <v>513211120115</v>
      </c>
      <c r="C21" s="99">
        <v>5</v>
      </c>
      <c r="D21" s="99" t="str">
        <f t="shared" si="6"/>
        <v>132</v>
      </c>
      <c r="E21" s="99" t="str">
        <f t="shared" si="7"/>
        <v>1</v>
      </c>
      <c r="F21" s="99" t="str">
        <f t="shared" si="8"/>
        <v>1</v>
      </c>
      <c r="G21" s="99">
        <f t="shared" si="9"/>
        <v>12</v>
      </c>
      <c r="H21" s="99" t="str">
        <f t="shared" si="10"/>
        <v>01</v>
      </c>
      <c r="I21" s="99">
        <v>15</v>
      </c>
      <c r="J21" t="s">
        <v>491</v>
      </c>
      <c r="K21" t="s">
        <v>492</v>
      </c>
      <c r="L21" t="s">
        <v>81</v>
      </c>
      <c r="M21" t="s">
        <v>615</v>
      </c>
      <c r="N21" t="s">
        <v>606</v>
      </c>
      <c r="O21" t="s">
        <v>82</v>
      </c>
      <c r="P21" t="s">
        <v>383</v>
      </c>
      <c r="Q21" t="s">
        <v>620</v>
      </c>
      <c r="R21" t="s">
        <v>539</v>
      </c>
      <c r="S21" t="s">
        <v>91</v>
      </c>
      <c r="T21" t="s">
        <v>92</v>
      </c>
      <c r="U21">
        <v>4</v>
      </c>
      <c r="V21" t="s">
        <v>40</v>
      </c>
      <c r="W21" s="96">
        <v>12</v>
      </c>
      <c r="X21" t="s">
        <v>386</v>
      </c>
      <c r="Y21" t="s">
        <v>384</v>
      </c>
      <c r="Z21" t="s">
        <v>385</v>
      </c>
      <c r="AA21">
        <v>1000</v>
      </c>
      <c r="AB21" t="s">
        <v>386</v>
      </c>
      <c r="AC21">
        <v>1321</v>
      </c>
      <c r="AD21" t="s">
        <v>475</v>
      </c>
      <c r="AE21" s="96" t="s">
        <v>1149</v>
      </c>
      <c r="AF21" t="s">
        <v>484</v>
      </c>
      <c r="AG21" s="2">
        <v>9993173.3499999996</v>
      </c>
      <c r="AH21" s="1">
        <v>9993160.5</v>
      </c>
      <c r="AI21" s="1">
        <v>46006.39</v>
      </c>
      <c r="AJ21" s="1">
        <v>46006.39</v>
      </c>
      <c r="AK21">
        <f t="shared" si="11"/>
        <v>0</v>
      </c>
      <c r="AL21" s="1">
        <v>46006.39</v>
      </c>
      <c r="AM21" s="1">
        <f t="shared" si="12"/>
        <v>7187.0299999999988</v>
      </c>
      <c r="AN21" s="1">
        <v>38819.360000000001</v>
      </c>
      <c r="AO21">
        <v>0</v>
      </c>
      <c r="AP21" s="1">
        <v>20930.189999999999</v>
      </c>
      <c r="AQ21" s="1">
        <f t="shared" si="13"/>
        <v>9947166.959999999</v>
      </c>
      <c r="AR21">
        <v>0</v>
      </c>
      <c r="AS21">
        <v>12.85</v>
      </c>
      <c r="AT21">
        <v>0</v>
      </c>
      <c r="AU21">
        <v>0</v>
      </c>
      <c r="AV21">
        <v>12.85</v>
      </c>
      <c r="AW21" s="102">
        <v>169951.89</v>
      </c>
      <c r="AX21" s="1">
        <f t="shared" si="14"/>
        <v>10163125.24</v>
      </c>
      <c r="AZ21" s="1">
        <v>9189848.8399999999</v>
      </c>
      <c r="BA21" s="1">
        <v>5433.24</v>
      </c>
      <c r="BB21" s="1">
        <f t="shared" si="4"/>
        <v>921836.76999999955</v>
      </c>
      <c r="BC21" t="s">
        <v>528</v>
      </c>
    </row>
    <row r="22" spans="1:56" hidden="1" x14ac:dyDescent="0.3">
      <c r="A22" t="str">
        <f>VLOOKUP(B22,'Cubo 13 de marzo'!$A$1:$I$384,1,0)</f>
        <v>514211120216</v>
      </c>
      <c r="B22" t="str">
        <f t="shared" si="5"/>
        <v>514211120216</v>
      </c>
      <c r="C22" s="99">
        <v>5</v>
      </c>
      <c r="D22" s="99" t="str">
        <f t="shared" si="6"/>
        <v>142</v>
      </c>
      <c r="E22" s="99" t="str">
        <f t="shared" si="7"/>
        <v>1</v>
      </c>
      <c r="F22" s="99" t="str">
        <f t="shared" si="8"/>
        <v>1</v>
      </c>
      <c r="G22" s="99">
        <f t="shared" si="9"/>
        <v>12</v>
      </c>
      <c r="H22" s="99" t="str">
        <f t="shared" si="10"/>
        <v>02</v>
      </c>
      <c r="I22" s="99">
        <v>16</v>
      </c>
      <c r="J22" t="s">
        <v>469</v>
      </c>
      <c r="K22" t="s">
        <v>470</v>
      </c>
      <c r="L22" t="s">
        <v>81</v>
      </c>
      <c r="M22" t="s">
        <v>615</v>
      </c>
      <c r="N22" t="s">
        <v>606</v>
      </c>
      <c r="O22" t="s">
        <v>82</v>
      </c>
      <c r="P22" t="s">
        <v>383</v>
      </c>
      <c r="Q22" t="s">
        <v>620</v>
      </c>
      <c r="R22" t="s">
        <v>539</v>
      </c>
      <c r="S22" t="s">
        <v>91</v>
      </c>
      <c r="T22" t="s">
        <v>92</v>
      </c>
      <c r="U22">
        <v>4</v>
      </c>
      <c r="V22" t="s">
        <v>40</v>
      </c>
      <c r="W22" s="96">
        <v>12</v>
      </c>
      <c r="X22" t="s">
        <v>386</v>
      </c>
      <c r="Y22" t="s">
        <v>384</v>
      </c>
      <c r="Z22" t="s">
        <v>385</v>
      </c>
      <c r="AA22">
        <v>1000</v>
      </c>
      <c r="AB22" t="s">
        <v>386</v>
      </c>
      <c r="AC22">
        <v>1421</v>
      </c>
      <c r="AD22" t="s">
        <v>480</v>
      </c>
      <c r="AE22" s="96" t="s">
        <v>1150</v>
      </c>
      <c r="AF22" t="s">
        <v>473</v>
      </c>
      <c r="AG22" s="6">
        <v>2304394.38</v>
      </c>
      <c r="AH22" s="1">
        <v>2304392.86</v>
      </c>
      <c r="AI22" s="1">
        <v>409583.46</v>
      </c>
      <c r="AJ22" s="1">
        <v>409583.46</v>
      </c>
      <c r="AK22" s="1">
        <f t="shared" si="11"/>
        <v>0</v>
      </c>
      <c r="AL22" s="1">
        <v>409583.46</v>
      </c>
      <c r="AM22" s="1">
        <f t="shared" si="12"/>
        <v>0</v>
      </c>
      <c r="AN22" s="1">
        <v>409583.46</v>
      </c>
      <c r="AO22" s="1">
        <v>0</v>
      </c>
      <c r="AP22" s="1">
        <v>409583.46</v>
      </c>
      <c r="AQ22" s="1">
        <f t="shared" si="13"/>
        <v>1894810.92</v>
      </c>
      <c r="AR22">
        <v>0</v>
      </c>
      <c r="AS22">
        <v>1.52</v>
      </c>
      <c r="AT22">
        <v>0</v>
      </c>
      <c r="AU22">
        <v>0</v>
      </c>
      <c r="AV22">
        <v>1.52</v>
      </c>
      <c r="AW22" s="102">
        <v>173727.42</v>
      </c>
      <c r="AX22" s="1">
        <f t="shared" si="14"/>
        <v>2478121.7999999998</v>
      </c>
      <c r="AY22" s="1">
        <v>0</v>
      </c>
      <c r="AZ22" s="1"/>
      <c r="BA22" s="1"/>
      <c r="BB22" s="1">
        <f t="shared" si="4"/>
        <v>2068538.3399999999</v>
      </c>
    </row>
    <row r="23" spans="1:56" hidden="1" x14ac:dyDescent="0.3">
      <c r="A23" t="str">
        <f>VLOOKUP(B23,'Cubo 13 de marzo'!$A$1:$I$384,1,0)</f>
        <v>514311120115</v>
      </c>
      <c r="B23" t="str">
        <f t="shared" si="5"/>
        <v>514311120115</v>
      </c>
      <c r="C23" s="99">
        <v>5</v>
      </c>
      <c r="D23" s="99" t="str">
        <f t="shared" si="6"/>
        <v>143</v>
      </c>
      <c r="E23" s="99" t="str">
        <f t="shared" si="7"/>
        <v>1</v>
      </c>
      <c r="F23" s="99" t="str">
        <f t="shared" si="8"/>
        <v>1</v>
      </c>
      <c r="G23" s="99">
        <f t="shared" si="9"/>
        <v>12</v>
      </c>
      <c r="H23" s="99" t="str">
        <f t="shared" si="10"/>
        <v>01</v>
      </c>
      <c r="I23" s="99">
        <v>15</v>
      </c>
      <c r="J23" t="s">
        <v>491</v>
      </c>
      <c r="K23" t="s">
        <v>492</v>
      </c>
      <c r="L23" t="s">
        <v>81</v>
      </c>
      <c r="M23" t="s">
        <v>615</v>
      </c>
      <c r="N23" t="s">
        <v>606</v>
      </c>
      <c r="O23" t="s">
        <v>82</v>
      </c>
      <c r="P23" t="s">
        <v>383</v>
      </c>
      <c r="Q23" t="s">
        <v>620</v>
      </c>
      <c r="R23" t="s">
        <v>539</v>
      </c>
      <c r="S23" t="s">
        <v>91</v>
      </c>
      <c r="T23" t="s">
        <v>92</v>
      </c>
      <c r="U23">
        <v>4</v>
      </c>
      <c r="V23" t="s">
        <v>40</v>
      </c>
      <c r="W23" s="96">
        <v>12</v>
      </c>
      <c r="X23" t="s">
        <v>386</v>
      </c>
      <c r="Y23" t="s">
        <v>384</v>
      </c>
      <c r="Z23" t="s">
        <v>385</v>
      </c>
      <c r="AA23">
        <v>1000</v>
      </c>
      <c r="AB23" t="s">
        <v>386</v>
      </c>
      <c r="AC23">
        <v>1431</v>
      </c>
      <c r="AD23" t="s">
        <v>481</v>
      </c>
      <c r="AE23" s="96" t="s">
        <v>1149</v>
      </c>
      <c r="AF23" t="s">
        <v>484</v>
      </c>
      <c r="AG23" s="6">
        <v>14390169.630000001</v>
      </c>
      <c r="AH23" s="1">
        <v>14390172.99</v>
      </c>
      <c r="AI23" s="1">
        <v>2269075.52</v>
      </c>
      <c r="AJ23" s="1">
        <v>2269075.52</v>
      </c>
      <c r="AK23" s="1">
        <f t="shared" si="11"/>
        <v>0</v>
      </c>
      <c r="AL23" s="1">
        <v>2269075.52</v>
      </c>
      <c r="AM23" s="1">
        <f t="shared" si="12"/>
        <v>0</v>
      </c>
      <c r="AN23" s="1">
        <v>2269075.52</v>
      </c>
      <c r="AO23" s="1">
        <v>0</v>
      </c>
      <c r="AP23" s="1">
        <v>2269075.52</v>
      </c>
      <c r="AQ23" s="1">
        <f t="shared" si="13"/>
        <v>12121094.110000001</v>
      </c>
      <c r="AR23">
        <v>0</v>
      </c>
      <c r="AS23">
        <v>0</v>
      </c>
      <c r="AT23">
        <v>0</v>
      </c>
      <c r="AU23">
        <v>3.36</v>
      </c>
      <c r="AV23">
        <v>-3.36</v>
      </c>
      <c r="AW23" s="102">
        <v>244730.71</v>
      </c>
      <c r="AX23" s="1">
        <f t="shared" si="14"/>
        <v>14634900.340000002</v>
      </c>
      <c r="AZ23" s="1">
        <v>570599.18000000005</v>
      </c>
      <c r="BA23" s="1">
        <f>570783.75+219.89</f>
        <v>571003.64</v>
      </c>
      <c r="BB23" s="1">
        <f t="shared" si="4"/>
        <v>11224222.000000002</v>
      </c>
      <c r="BC23" t="s">
        <v>528</v>
      </c>
    </row>
    <row r="24" spans="1:56" hidden="1" x14ac:dyDescent="0.3">
      <c r="A24" t="str">
        <f>VLOOKUP(B24,'Cubo 13 de marzo'!$A$1:$I$384,1,0)</f>
        <v>514111120216</v>
      </c>
      <c r="B24" t="str">
        <f t="shared" si="5"/>
        <v>514111120216</v>
      </c>
      <c r="C24" s="99">
        <v>5</v>
      </c>
      <c r="D24" s="99" t="str">
        <f t="shared" si="6"/>
        <v>141</v>
      </c>
      <c r="E24" s="99" t="str">
        <f t="shared" si="7"/>
        <v>1</v>
      </c>
      <c r="F24" s="99" t="str">
        <f t="shared" si="8"/>
        <v>1</v>
      </c>
      <c r="G24" s="99">
        <f t="shared" si="9"/>
        <v>12</v>
      </c>
      <c r="H24" s="99" t="str">
        <f t="shared" si="10"/>
        <v>02</v>
      </c>
      <c r="I24" s="99">
        <v>16</v>
      </c>
      <c r="J24" t="s">
        <v>469</v>
      </c>
      <c r="K24" t="s">
        <v>470</v>
      </c>
      <c r="L24" t="s">
        <v>81</v>
      </c>
      <c r="M24" t="s">
        <v>615</v>
      </c>
      <c r="N24" t="s">
        <v>606</v>
      </c>
      <c r="O24" t="s">
        <v>82</v>
      </c>
      <c r="P24" t="s">
        <v>383</v>
      </c>
      <c r="Q24" t="s">
        <v>620</v>
      </c>
      <c r="R24" t="s">
        <v>539</v>
      </c>
      <c r="S24" t="s">
        <v>91</v>
      </c>
      <c r="T24" t="s">
        <v>92</v>
      </c>
      <c r="U24">
        <v>4</v>
      </c>
      <c r="V24" t="s">
        <v>40</v>
      </c>
      <c r="W24" s="96">
        <v>12</v>
      </c>
      <c r="X24" t="s">
        <v>386</v>
      </c>
      <c r="Y24" t="s">
        <v>384</v>
      </c>
      <c r="Z24" t="s">
        <v>385</v>
      </c>
      <c r="AA24">
        <v>1000</v>
      </c>
      <c r="AB24" t="s">
        <v>386</v>
      </c>
      <c r="AC24">
        <v>1411</v>
      </c>
      <c r="AD24" t="s">
        <v>479</v>
      </c>
      <c r="AE24" s="96" t="s">
        <v>1150</v>
      </c>
      <c r="AF24" t="s">
        <v>473</v>
      </c>
      <c r="AG24" s="6">
        <v>4608788.75</v>
      </c>
      <c r="AH24" s="1">
        <v>4608788.41</v>
      </c>
      <c r="AI24" s="1">
        <v>1275334.21</v>
      </c>
      <c r="AJ24" s="1">
        <v>1275334.21</v>
      </c>
      <c r="AK24" s="1">
        <f t="shared" si="11"/>
        <v>0</v>
      </c>
      <c r="AL24" s="1">
        <v>1275334.21</v>
      </c>
      <c r="AM24" s="1">
        <f t="shared" si="12"/>
        <v>377770.52999999991</v>
      </c>
      <c r="AN24" s="1">
        <v>897563.68</v>
      </c>
      <c r="AO24" s="1">
        <v>0</v>
      </c>
      <c r="AP24" s="1">
        <v>897563.68</v>
      </c>
      <c r="AQ24" s="1">
        <f t="shared" si="13"/>
        <v>3333454.54</v>
      </c>
      <c r="AR24">
        <v>0</v>
      </c>
      <c r="AS24">
        <v>0.34</v>
      </c>
      <c r="AT24">
        <v>0</v>
      </c>
      <c r="AU24">
        <v>0</v>
      </c>
      <c r="AV24">
        <v>0.34</v>
      </c>
      <c r="AW24" s="102">
        <v>347454.84</v>
      </c>
      <c r="AX24" s="1">
        <f t="shared" si="14"/>
        <v>4956243.59</v>
      </c>
      <c r="AY24" s="1">
        <v>0</v>
      </c>
      <c r="AZ24" s="1"/>
      <c r="BA24" s="1"/>
      <c r="BB24" s="1">
        <f t="shared" si="4"/>
        <v>3680909.38</v>
      </c>
    </row>
    <row r="25" spans="1:56" hidden="1" x14ac:dyDescent="0.3">
      <c r="A25" t="str">
        <f>VLOOKUP(B25,'Cubo 13 de marzo'!$A$1:$I$384,1,0)</f>
        <v>514211120115</v>
      </c>
      <c r="B25" t="str">
        <f t="shared" si="5"/>
        <v>514211120115</v>
      </c>
      <c r="C25" s="99">
        <v>5</v>
      </c>
      <c r="D25" s="99" t="str">
        <f t="shared" si="6"/>
        <v>142</v>
      </c>
      <c r="E25" s="99" t="str">
        <f t="shared" si="7"/>
        <v>1</v>
      </c>
      <c r="F25" s="99" t="str">
        <f t="shared" si="8"/>
        <v>1</v>
      </c>
      <c r="G25" s="99">
        <f t="shared" si="9"/>
        <v>12</v>
      </c>
      <c r="H25" s="99" t="str">
        <f t="shared" si="10"/>
        <v>01</v>
      </c>
      <c r="I25" s="99">
        <v>15</v>
      </c>
      <c r="J25" t="s">
        <v>491</v>
      </c>
      <c r="K25" t="s">
        <v>492</v>
      </c>
      <c r="L25" t="s">
        <v>81</v>
      </c>
      <c r="M25" t="s">
        <v>615</v>
      </c>
      <c r="N25" t="s">
        <v>606</v>
      </c>
      <c r="O25" t="s">
        <v>82</v>
      </c>
      <c r="P25" t="s">
        <v>383</v>
      </c>
      <c r="Q25" t="s">
        <v>620</v>
      </c>
      <c r="R25" t="s">
        <v>539</v>
      </c>
      <c r="S25" t="s">
        <v>91</v>
      </c>
      <c r="T25" t="s">
        <v>92</v>
      </c>
      <c r="U25">
        <v>4</v>
      </c>
      <c r="V25" t="s">
        <v>40</v>
      </c>
      <c r="W25" s="96">
        <v>12</v>
      </c>
      <c r="X25" t="s">
        <v>386</v>
      </c>
      <c r="Y25" t="s">
        <v>384</v>
      </c>
      <c r="Z25" t="s">
        <v>385</v>
      </c>
      <c r="AA25">
        <v>1000</v>
      </c>
      <c r="AB25" t="s">
        <v>386</v>
      </c>
      <c r="AC25">
        <v>1421</v>
      </c>
      <c r="AD25" t="s">
        <v>480</v>
      </c>
      <c r="AE25" s="96" t="s">
        <v>1149</v>
      </c>
      <c r="AF25" t="s">
        <v>484</v>
      </c>
      <c r="AG25" s="6">
        <v>21585254.440000001</v>
      </c>
      <c r="AH25" s="1">
        <v>21585255.960000001</v>
      </c>
      <c r="AI25" s="1">
        <v>3403600.59</v>
      </c>
      <c r="AJ25" s="1">
        <v>3403600.59</v>
      </c>
      <c r="AK25" s="1">
        <f t="shared" si="11"/>
        <v>0</v>
      </c>
      <c r="AL25" s="1">
        <v>3403600.59</v>
      </c>
      <c r="AM25" s="1">
        <f t="shared" si="12"/>
        <v>0</v>
      </c>
      <c r="AN25" s="1">
        <v>3403600.59</v>
      </c>
      <c r="AO25" s="1">
        <v>0</v>
      </c>
      <c r="AP25" s="1">
        <v>3403600.59</v>
      </c>
      <c r="AQ25" s="1">
        <f t="shared" si="13"/>
        <v>18181653.850000001</v>
      </c>
      <c r="AR25">
        <v>0</v>
      </c>
      <c r="AS25">
        <v>0</v>
      </c>
      <c r="AT25">
        <v>0</v>
      </c>
      <c r="AU25">
        <v>1.52</v>
      </c>
      <c r="AV25">
        <v>-1.52</v>
      </c>
      <c r="AW25" s="102">
        <v>367096.07</v>
      </c>
      <c r="AX25" s="1">
        <f t="shared" si="14"/>
        <v>21952350.510000002</v>
      </c>
      <c r="AY25" s="1">
        <v>0</v>
      </c>
      <c r="AZ25" s="1"/>
      <c r="BA25" s="1"/>
      <c r="BB25" s="1">
        <f t="shared" si="4"/>
        <v>18548749.920000002</v>
      </c>
    </row>
    <row r="26" spans="1:56" hidden="1" x14ac:dyDescent="0.3">
      <c r="A26" t="str">
        <f>VLOOKUP(B26,'Cubo 13 de marzo'!$A$1:$I$384,1,0)</f>
        <v>514111120115</v>
      </c>
      <c r="B26" t="str">
        <f t="shared" si="5"/>
        <v>514111120115</v>
      </c>
      <c r="C26" s="99">
        <v>5</v>
      </c>
      <c r="D26" s="99" t="str">
        <f t="shared" si="6"/>
        <v>141</v>
      </c>
      <c r="E26" s="99" t="str">
        <f t="shared" si="7"/>
        <v>1</v>
      </c>
      <c r="F26" s="99" t="str">
        <f t="shared" si="8"/>
        <v>1</v>
      </c>
      <c r="G26" s="99">
        <f t="shared" si="9"/>
        <v>12</v>
      </c>
      <c r="H26" s="99" t="str">
        <f t="shared" si="10"/>
        <v>01</v>
      </c>
      <c r="I26" s="99">
        <v>15</v>
      </c>
      <c r="J26" t="s">
        <v>491</v>
      </c>
      <c r="K26" t="s">
        <v>492</v>
      </c>
      <c r="L26" t="s">
        <v>81</v>
      </c>
      <c r="M26" t="s">
        <v>615</v>
      </c>
      <c r="N26" t="s">
        <v>606</v>
      </c>
      <c r="O26" t="s">
        <v>82</v>
      </c>
      <c r="P26" t="s">
        <v>383</v>
      </c>
      <c r="Q26" t="s">
        <v>620</v>
      </c>
      <c r="R26" t="s">
        <v>539</v>
      </c>
      <c r="S26" t="s">
        <v>91</v>
      </c>
      <c r="T26" t="s">
        <v>92</v>
      </c>
      <c r="U26">
        <v>4</v>
      </c>
      <c r="V26" t="s">
        <v>40</v>
      </c>
      <c r="W26" s="96">
        <v>12</v>
      </c>
      <c r="X26" t="s">
        <v>386</v>
      </c>
      <c r="Y26" t="s">
        <v>384</v>
      </c>
      <c r="Z26" t="s">
        <v>385</v>
      </c>
      <c r="AA26">
        <v>1000</v>
      </c>
      <c r="AB26" t="s">
        <v>386</v>
      </c>
      <c r="AC26">
        <v>1411</v>
      </c>
      <c r="AD26" t="s">
        <v>479</v>
      </c>
      <c r="AE26" s="96" t="s">
        <v>1149</v>
      </c>
      <c r="AF26" t="s">
        <v>484</v>
      </c>
      <c r="AG26" s="6">
        <v>43170508.880000003</v>
      </c>
      <c r="AH26" s="1">
        <v>43170509.219999999</v>
      </c>
      <c r="AI26" s="1">
        <v>12380624.32</v>
      </c>
      <c r="AJ26" s="1">
        <v>12380624.32</v>
      </c>
      <c r="AK26" s="1">
        <f t="shared" si="11"/>
        <v>0</v>
      </c>
      <c r="AL26" s="1">
        <v>12380624.32</v>
      </c>
      <c r="AM26" s="1">
        <f t="shared" si="12"/>
        <v>3892232.9500000011</v>
      </c>
      <c r="AN26" s="1">
        <v>8488391.3699999992</v>
      </c>
      <c r="AO26" s="1">
        <v>0</v>
      </c>
      <c r="AP26" s="1">
        <v>8488391.3699999992</v>
      </c>
      <c r="AQ26" s="1">
        <f t="shared" si="13"/>
        <v>30789884.560000002</v>
      </c>
      <c r="AR26">
        <v>0</v>
      </c>
      <c r="AS26">
        <v>0</v>
      </c>
      <c r="AT26">
        <v>0</v>
      </c>
      <c r="AU26">
        <v>0.34</v>
      </c>
      <c r="AV26">
        <v>-0.34</v>
      </c>
      <c r="AW26" s="102">
        <v>734192.14</v>
      </c>
      <c r="AX26" s="1">
        <f t="shared" si="14"/>
        <v>43904701.020000003</v>
      </c>
      <c r="AY26" s="1">
        <v>0</v>
      </c>
      <c r="AZ26" s="1"/>
      <c r="BA26" s="1"/>
      <c r="BB26" s="1">
        <f t="shared" si="4"/>
        <v>31524076.700000003</v>
      </c>
    </row>
    <row r="27" spans="1:56" hidden="1" x14ac:dyDescent="0.3">
      <c r="A27" t="str">
        <f>VLOOKUP(B27,'Cubo 13 de marzo'!$A$1:$I$384,1,0)</f>
        <v>513221120216</v>
      </c>
      <c r="B27" t="str">
        <f t="shared" si="5"/>
        <v>513221120216</v>
      </c>
      <c r="C27" s="99">
        <v>5</v>
      </c>
      <c r="D27" s="99" t="str">
        <f t="shared" si="6"/>
        <v>132</v>
      </c>
      <c r="E27" s="99" t="str">
        <f t="shared" si="7"/>
        <v>2</v>
      </c>
      <c r="F27" s="99" t="str">
        <f t="shared" si="8"/>
        <v>1</v>
      </c>
      <c r="G27" s="99">
        <f t="shared" si="9"/>
        <v>12</v>
      </c>
      <c r="H27" s="99" t="str">
        <f t="shared" si="10"/>
        <v>02</v>
      </c>
      <c r="I27" s="99">
        <v>16</v>
      </c>
      <c r="J27" t="s">
        <v>469</v>
      </c>
      <c r="K27" t="s">
        <v>470</v>
      </c>
      <c r="L27" t="s">
        <v>81</v>
      </c>
      <c r="M27" t="s">
        <v>615</v>
      </c>
      <c r="N27" t="s">
        <v>606</v>
      </c>
      <c r="O27" t="s">
        <v>82</v>
      </c>
      <c r="P27" t="s">
        <v>383</v>
      </c>
      <c r="Q27" t="s">
        <v>620</v>
      </c>
      <c r="R27" t="s">
        <v>539</v>
      </c>
      <c r="S27" t="s">
        <v>91</v>
      </c>
      <c r="T27" t="s">
        <v>92</v>
      </c>
      <c r="U27">
        <v>4</v>
      </c>
      <c r="V27" t="s">
        <v>40</v>
      </c>
      <c r="W27" s="96">
        <v>12</v>
      </c>
      <c r="X27" t="s">
        <v>386</v>
      </c>
      <c r="Y27" t="s">
        <v>384</v>
      </c>
      <c r="Z27" t="s">
        <v>385</v>
      </c>
      <c r="AA27">
        <v>1000</v>
      </c>
      <c r="AB27" t="s">
        <v>386</v>
      </c>
      <c r="AC27">
        <v>1322</v>
      </c>
      <c r="AD27" t="s">
        <v>476</v>
      </c>
      <c r="AE27" s="96" t="s">
        <v>1150</v>
      </c>
      <c r="AF27" t="s">
        <v>473</v>
      </c>
      <c r="AG27" s="6">
        <v>10668492.49</v>
      </c>
      <c r="AH27" s="1">
        <v>2537713.6</v>
      </c>
      <c r="AI27" s="1">
        <v>149315.76999999999</v>
      </c>
      <c r="AJ27" s="1">
        <v>149315.76999999999</v>
      </c>
      <c r="AK27" s="1">
        <f t="shared" si="11"/>
        <v>0</v>
      </c>
      <c r="AL27" s="1">
        <v>149315.76999999999</v>
      </c>
      <c r="AM27" s="1">
        <f t="shared" si="12"/>
        <v>0</v>
      </c>
      <c r="AN27" s="1">
        <v>149315.76999999999</v>
      </c>
      <c r="AO27" s="1">
        <v>0</v>
      </c>
      <c r="AP27" s="1">
        <v>50575.19</v>
      </c>
      <c r="AQ27" s="1">
        <f t="shared" si="13"/>
        <v>10519176.720000001</v>
      </c>
      <c r="AR27">
        <v>0</v>
      </c>
      <c r="AS27" s="1">
        <v>8130778.8899999997</v>
      </c>
      <c r="AT27">
        <v>0</v>
      </c>
      <c r="AU27">
        <v>0</v>
      </c>
      <c r="AV27" s="1">
        <v>8130778.8899999997</v>
      </c>
      <c r="AW27" s="102">
        <v>1013088.66</v>
      </c>
      <c r="AX27" s="1">
        <f t="shared" si="14"/>
        <v>11681581.15</v>
      </c>
      <c r="AY27" s="1">
        <v>0</v>
      </c>
      <c r="AZ27" s="1"/>
      <c r="BA27" s="1">
        <v>28108.3</v>
      </c>
      <c r="BB27" s="1">
        <f t="shared" si="4"/>
        <v>11504157.08</v>
      </c>
      <c r="BC27" t="s">
        <v>528</v>
      </c>
    </row>
    <row r="28" spans="1:56" hidden="1" x14ac:dyDescent="0.3">
      <c r="A28" t="str">
        <f>VLOOKUP(B28,'Cubo 13 de marzo'!$A$1:$I$384,1,0)</f>
        <v>514321120216</v>
      </c>
      <c r="B28" s="3" t="str">
        <f t="shared" si="5"/>
        <v>514321120216</v>
      </c>
      <c r="C28" s="99">
        <v>5</v>
      </c>
      <c r="D28" s="99" t="str">
        <f t="shared" si="6"/>
        <v>143</v>
      </c>
      <c r="E28" s="99" t="str">
        <f t="shared" si="7"/>
        <v>2</v>
      </c>
      <c r="F28" s="99" t="str">
        <f t="shared" si="8"/>
        <v>1</v>
      </c>
      <c r="G28" s="99">
        <f t="shared" si="9"/>
        <v>12</v>
      </c>
      <c r="H28" s="99" t="str">
        <f t="shared" si="10"/>
        <v>02</v>
      </c>
      <c r="I28" s="99">
        <v>16</v>
      </c>
      <c r="J28" t="s">
        <v>469</v>
      </c>
      <c r="K28" t="s">
        <v>470</v>
      </c>
      <c r="L28" t="s">
        <v>81</v>
      </c>
      <c r="M28" t="s">
        <v>615</v>
      </c>
      <c r="N28" t="s">
        <v>606</v>
      </c>
      <c r="O28" t="s">
        <v>82</v>
      </c>
      <c r="P28" t="s">
        <v>383</v>
      </c>
      <c r="Q28" t="s">
        <v>620</v>
      </c>
      <c r="R28" t="s">
        <v>539</v>
      </c>
      <c r="S28" t="s">
        <v>91</v>
      </c>
      <c r="T28" t="s">
        <v>92</v>
      </c>
      <c r="U28">
        <v>4</v>
      </c>
      <c r="V28" t="s">
        <v>40</v>
      </c>
      <c r="W28" s="96">
        <v>12</v>
      </c>
      <c r="X28" t="s">
        <v>386</v>
      </c>
      <c r="Y28" t="s">
        <v>384</v>
      </c>
      <c r="Z28" t="s">
        <v>385</v>
      </c>
      <c r="AA28">
        <v>1000</v>
      </c>
      <c r="AB28" t="s">
        <v>386</v>
      </c>
      <c r="AC28">
        <v>1432</v>
      </c>
      <c r="AD28" t="s">
        <v>482</v>
      </c>
      <c r="AE28" s="96" t="s">
        <v>1150</v>
      </c>
      <c r="AF28" t="s">
        <v>473</v>
      </c>
      <c r="AG28" s="6">
        <v>13442300.529999999</v>
      </c>
      <c r="AH28" s="1">
        <v>13442305.73</v>
      </c>
      <c r="AI28" s="1">
        <v>2389255.31</v>
      </c>
      <c r="AJ28" s="1">
        <v>2389255.31</v>
      </c>
      <c r="AK28" s="1">
        <f t="shared" si="11"/>
        <v>0</v>
      </c>
      <c r="AL28" s="1">
        <v>2389255.31</v>
      </c>
      <c r="AM28" s="1">
        <f t="shared" si="12"/>
        <v>0</v>
      </c>
      <c r="AN28" s="1">
        <v>2389255.31</v>
      </c>
      <c r="AO28" s="1">
        <v>0</v>
      </c>
      <c r="AP28" s="1">
        <v>2389255.31</v>
      </c>
      <c r="AQ28" s="1">
        <f t="shared" si="13"/>
        <v>11053045.219999999</v>
      </c>
      <c r="AR28">
        <v>0</v>
      </c>
      <c r="AS28">
        <v>0</v>
      </c>
      <c r="AT28">
        <v>0</v>
      </c>
      <c r="AU28">
        <v>5.2</v>
      </c>
      <c r="AV28">
        <v>-5.2</v>
      </c>
      <c r="AW28" s="102">
        <v>1013409.95</v>
      </c>
      <c r="AX28" s="1">
        <f t="shared" si="14"/>
        <v>14455710.479999999</v>
      </c>
      <c r="AZ28" s="1">
        <v>1494768.52</v>
      </c>
      <c r="BA28" s="1">
        <v>1482218.3500000041</v>
      </c>
      <c r="BB28" s="1">
        <f t="shared" si="4"/>
        <v>9089468.2999999933</v>
      </c>
      <c r="BC28" t="s">
        <v>528</v>
      </c>
    </row>
    <row r="29" spans="1:56" hidden="1" x14ac:dyDescent="0.3">
      <c r="A29" t="str">
        <f>VLOOKUP(B29,'Cubo 13 de marzo'!$A$1:$I$384,1,0)</f>
        <v>513221120115</v>
      </c>
      <c r="B29" t="str">
        <f t="shared" si="5"/>
        <v>513221120115</v>
      </c>
      <c r="C29" s="99">
        <v>5</v>
      </c>
      <c r="D29" s="99" t="str">
        <f t="shared" si="6"/>
        <v>132</v>
      </c>
      <c r="E29" s="99" t="str">
        <f t="shared" si="7"/>
        <v>2</v>
      </c>
      <c r="F29" s="99" t="str">
        <f t="shared" si="8"/>
        <v>1</v>
      </c>
      <c r="G29" s="99">
        <f t="shared" si="9"/>
        <v>12</v>
      </c>
      <c r="H29" s="99" t="str">
        <f t="shared" si="10"/>
        <v>01</v>
      </c>
      <c r="I29" s="99">
        <v>15</v>
      </c>
      <c r="J29" t="s">
        <v>491</v>
      </c>
      <c r="K29" t="s">
        <v>492</v>
      </c>
      <c r="L29" t="s">
        <v>81</v>
      </c>
      <c r="M29" t="s">
        <v>615</v>
      </c>
      <c r="N29" t="s">
        <v>606</v>
      </c>
      <c r="O29" t="s">
        <v>82</v>
      </c>
      <c r="P29" t="s">
        <v>383</v>
      </c>
      <c r="Q29" t="s">
        <v>620</v>
      </c>
      <c r="R29" t="s">
        <v>539</v>
      </c>
      <c r="S29" t="s">
        <v>91</v>
      </c>
      <c r="T29" t="s">
        <v>92</v>
      </c>
      <c r="U29">
        <v>4</v>
      </c>
      <c r="V29" t="s">
        <v>40</v>
      </c>
      <c r="W29" s="96">
        <v>12</v>
      </c>
      <c r="X29" t="s">
        <v>386</v>
      </c>
      <c r="Y29" t="s">
        <v>384</v>
      </c>
      <c r="Z29" t="s">
        <v>385</v>
      </c>
      <c r="AA29">
        <v>1000</v>
      </c>
      <c r="AB29" t="s">
        <v>386</v>
      </c>
      <c r="AC29">
        <v>1322</v>
      </c>
      <c r="AD29" t="s">
        <v>476</v>
      </c>
      <c r="AE29" s="96" t="s">
        <v>1149</v>
      </c>
      <c r="AF29" t="s">
        <v>484</v>
      </c>
      <c r="AG29" s="6">
        <v>99931733.510000005</v>
      </c>
      <c r="AH29" s="1">
        <v>99931732.659999996</v>
      </c>
      <c r="AI29" s="1">
        <v>338312.14</v>
      </c>
      <c r="AJ29" s="1">
        <v>338312.14</v>
      </c>
      <c r="AK29" s="1">
        <f t="shared" si="11"/>
        <v>0</v>
      </c>
      <c r="AL29" s="1">
        <v>338312.14</v>
      </c>
      <c r="AM29" s="1">
        <f t="shared" si="12"/>
        <v>79052.830000000016</v>
      </c>
      <c r="AN29" s="1">
        <v>259259.31</v>
      </c>
      <c r="AO29" s="1">
        <v>0</v>
      </c>
      <c r="AP29" s="1">
        <v>106120.08</v>
      </c>
      <c r="AQ29" s="1">
        <f t="shared" si="13"/>
        <v>99593421.370000005</v>
      </c>
      <c r="AR29">
        <v>0</v>
      </c>
      <c r="AS29">
        <v>0.85</v>
      </c>
      <c r="AT29">
        <v>0</v>
      </c>
      <c r="AU29">
        <v>0</v>
      </c>
      <c r="AV29">
        <v>0.85</v>
      </c>
      <c r="AW29" s="102">
        <v>1699518.86</v>
      </c>
      <c r="AX29" s="1">
        <f t="shared" si="14"/>
        <v>101631252.37</v>
      </c>
      <c r="AY29" s="1">
        <v>0</v>
      </c>
      <c r="AZ29" s="1"/>
      <c r="BA29" s="1"/>
      <c r="BB29" s="1">
        <f t="shared" si="4"/>
        <v>101292940.23</v>
      </c>
    </row>
    <row r="30" spans="1:56" hidden="1" x14ac:dyDescent="0.3">
      <c r="A30" t="str">
        <f>VLOOKUP(B30,'Cubo 13 de marzo'!$A$1:$I$384,1,0)</f>
        <v>514410130011</v>
      </c>
      <c r="B30" t="str">
        <f t="shared" si="5"/>
        <v>514410130011</v>
      </c>
      <c r="C30" s="99">
        <v>5</v>
      </c>
      <c r="D30" s="99" t="str">
        <f t="shared" si="6"/>
        <v>144</v>
      </c>
      <c r="E30" s="99" t="str">
        <f t="shared" si="7"/>
        <v>1</v>
      </c>
      <c r="F30" s="99" t="str">
        <f t="shared" si="8"/>
        <v>0</v>
      </c>
      <c r="G30" s="99">
        <f t="shared" si="9"/>
        <v>13</v>
      </c>
      <c r="H30" s="99" t="str">
        <f t="shared" si="10"/>
        <v>00</v>
      </c>
      <c r="I30" s="99">
        <v>11</v>
      </c>
      <c r="J30" t="s">
        <v>124</v>
      </c>
      <c r="K30" t="s">
        <v>125</v>
      </c>
      <c r="L30" t="s">
        <v>81</v>
      </c>
      <c r="M30" t="s">
        <v>615</v>
      </c>
      <c r="N30" t="s">
        <v>606</v>
      </c>
      <c r="O30" t="s">
        <v>82</v>
      </c>
      <c r="P30" t="s">
        <v>383</v>
      </c>
      <c r="Q30" t="s">
        <v>620</v>
      </c>
      <c r="R30" t="s">
        <v>539</v>
      </c>
      <c r="S30" t="s">
        <v>91</v>
      </c>
      <c r="T30" t="s">
        <v>92</v>
      </c>
      <c r="U30">
        <v>1</v>
      </c>
      <c r="V30" t="s">
        <v>62</v>
      </c>
      <c r="W30" s="96">
        <v>13</v>
      </c>
      <c r="X30" t="s">
        <v>93</v>
      </c>
      <c r="Y30" t="s">
        <v>384</v>
      </c>
      <c r="Z30" t="s">
        <v>385</v>
      </c>
      <c r="AA30">
        <v>1000</v>
      </c>
      <c r="AB30" t="s">
        <v>386</v>
      </c>
      <c r="AC30">
        <v>1441</v>
      </c>
      <c r="AD30" t="s">
        <v>387</v>
      </c>
      <c r="AE30" s="96" t="s">
        <v>1148</v>
      </c>
      <c r="AF30" t="s">
        <v>57</v>
      </c>
      <c r="AG30" s="6">
        <v>9500000</v>
      </c>
      <c r="AH30" s="1">
        <v>9500000</v>
      </c>
      <c r="AI30" s="1">
        <v>8306768.4900000002</v>
      </c>
      <c r="AJ30" s="1">
        <v>8306768.4900000002</v>
      </c>
      <c r="AK30" s="1">
        <f t="shared" si="11"/>
        <v>0</v>
      </c>
      <c r="AL30" s="1">
        <v>8306768.4900000002</v>
      </c>
      <c r="AM30" s="1">
        <f t="shared" si="12"/>
        <v>8306768.4900000002</v>
      </c>
      <c r="AN30" s="1">
        <v>0</v>
      </c>
      <c r="AO30" s="1">
        <v>0</v>
      </c>
      <c r="AP30" s="1">
        <v>0</v>
      </c>
      <c r="AQ30" s="1">
        <f t="shared" si="13"/>
        <v>1193231.5099999998</v>
      </c>
      <c r="AR30">
        <v>0</v>
      </c>
      <c r="AS30">
        <v>0</v>
      </c>
      <c r="AT30">
        <v>0</v>
      </c>
      <c r="AU30">
        <v>0</v>
      </c>
      <c r="AV30">
        <v>0</v>
      </c>
      <c r="AW30" s="93">
        <v>0</v>
      </c>
      <c r="AX30" s="1">
        <f t="shared" si="14"/>
        <v>9500000</v>
      </c>
      <c r="AY30" s="1">
        <v>0</v>
      </c>
      <c r="AZ30" s="1"/>
      <c r="BA30" s="1"/>
      <c r="BB30" s="1">
        <f t="shared" si="4"/>
        <v>1193231.5099999998</v>
      </c>
    </row>
    <row r="31" spans="1:56" hidden="1" x14ac:dyDescent="0.3">
      <c r="A31" t="str">
        <f>VLOOKUP(B31,'Cubo 13 de marzo'!$A$1:$I$384,1,0)</f>
        <v>514410120011</v>
      </c>
      <c r="B31" t="str">
        <f t="shared" si="5"/>
        <v>514410120011</v>
      </c>
      <c r="C31" s="99">
        <v>5</v>
      </c>
      <c r="D31" s="99" t="str">
        <f t="shared" si="6"/>
        <v>144</v>
      </c>
      <c r="E31" s="99" t="str">
        <f t="shared" si="7"/>
        <v>1</v>
      </c>
      <c r="F31" s="99" t="str">
        <f t="shared" si="8"/>
        <v>0</v>
      </c>
      <c r="G31" s="99">
        <f t="shared" si="9"/>
        <v>12</v>
      </c>
      <c r="H31" s="99" t="str">
        <f t="shared" si="10"/>
        <v>00</v>
      </c>
      <c r="I31" s="99">
        <v>11</v>
      </c>
      <c r="J31" t="s">
        <v>124</v>
      </c>
      <c r="K31" t="s">
        <v>125</v>
      </c>
      <c r="L31" t="s">
        <v>81</v>
      </c>
      <c r="M31" t="s">
        <v>615</v>
      </c>
      <c r="N31" t="s">
        <v>606</v>
      </c>
      <c r="O31" t="s">
        <v>82</v>
      </c>
      <c r="P31" t="s">
        <v>383</v>
      </c>
      <c r="Q31" t="s">
        <v>620</v>
      </c>
      <c r="R31" t="s">
        <v>539</v>
      </c>
      <c r="S31" t="s">
        <v>91</v>
      </c>
      <c r="T31" t="s">
        <v>92</v>
      </c>
      <c r="U31">
        <v>4</v>
      </c>
      <c r="V31" t="s">
        <v>40</v>
      </c>
      <c r="W31" s="96">
        <v>12</v>
      </c>
      <c r="X31" t="s">
        <v>386</v>
      </c>
      <c r="Y31" t="s">
        <v>384</v>
      </c>
      <c r="Z31" t="s">
        <v>385</v>
      </c>
      <c r="AA31">
        <v>1000</v>
      </c>
      <c r="AB31" t="s">
        <v>386</v>
      </c>
      <c r="AC31">
        <v>1441</v>
      </c>
      <c r="AD31" t="s">
        <v>387</v>
      </c>
      <c r="AE31" s="96" t="s">
        <v>1148</v>
      </c>
      <c r="AF31" t="s">
        <v>57</v>
      </c>
      <c r="AG31" s="6">
        <v>15000000</v>
      </c>
      <c r="AH31" s="1">
        <v>15000000</v>
      </c>
      <c r="AI31" s="1">
        <v>13512339.82</v>
      </c>
      <c r="AJ31" s="1">
        <v>13512339.82</v>
      </c>
      <c r="AK31" s="1">
        <f t="shared" si="11"/>
        <v>0</v>
      </c>
      <c r="AL31" s="1">
        <v>13512339.82</v>
      </c>
      <c r="AM31" s="1">
        <f t="shared" si="12"/>
        <v>0</v>
      </c>
      <c r="AN31" s="1">
        <v>13512339.82</v>
      </c>
      <c r="AO31" s="1">
        <v>0</v>
      </c>
      <c r="AP31" s="11">
        <v>13512339.82</v>
      </c>
      <c r="AQ31" s="1">
        <f t="shared" si="13"/>
        <v>1487660.1799999997</v>
      </c>
      <c r="AR31">
        <v>0</v>
      </c>
      <c r="AS31">
        <v>0</v>
      </c>
      <c r="AT31">
        <v>0</v>
      </c>
      <c r="AU31">
        <v>0</v>
      </c>
      <c r="AV31">
        <v>0</v>
      </c>
      <c r="AW31" s="93">
        <v>0</v>
      </c>
      <c r="AX31" s="1">
        <f t="shared" si="14"/>
        <v>15000000</v>
      </c>
      <c r="AY31" s="1">
        <v>0</v>
      </c>
      <c r="AZ31" s="1"/>
      <c r="BA31" s="1"/>
      <c r="BB31" s="1">
        <f t="shared" si="4"/>
        <v>1487660.1799999997</v>
      </c>
      <c r="BC31" t="s">
        <v>523</v>
      </c>
      <c r="BD31" s="10">
        <v>46105</v>
      </c>
    </row>
    <row r="32" spans="1:56" hidden="1" x14ac:dyDescent="0.3">
      <c r="A32" t="str">
        <f>VLOOKUP(B32,'Cubo 13 de marzo'!$A$1:$I$384,1,0)</f>
        <v>515211120016</v>
      </c>
      <c r="B32" t="str">
        <f t="shared" si="5"/>
        <v>515211120016</v>
      </c>
      <c r="C32" s="99">
        <v>5</v>
      </c>
      <c r="D32" s="99" t="str">
        <f t="shared" si="6"/>
        <v>152</v>
      </c>
      <c r="E32" s="99" t="str">
        <f t="shared" si="7"/>
        <v>1</v>
      </c>
      <c r="F32" s="99" t="str">
        <f t="shared" si="8"/>
        <v>1</v>
      </c>
      <c r="G32" s="99">
        <f t="shared" si="9"/>
        <v>12</v>
      </c>
      <c r="H32" s="99" t="str">
        <f t="shared" si="10"/>
        <v>00</v>
      </c>
      <c r="I32" s="99">
        <v>16</v>
      </c>
      <c r="J32" t="s">
        <v>469</v>
      </c>
      <c r="K32" t="s">
        <v>470</v>
      </c>
      <c r="L32" t="s">
        <v>81</v>
      </c>
      <c r="M32" t="s">
        <v>615</v>
      </c>
      <c r="N32" t="s">
        <v>606</v>
      </c>
      <c r="O32" t="s">
        <v>82</v>
      </c>
      <c r="P32" t="s">
        <v>383</v>
      </c>
      <c r="Q32" t="s">
        <v>620</v>
      </c>
      <c r="R32" t="s">
        <v>539</v>
      </c>
      <c r="S32" t="s">
        <v>91</v>
      </c>
      <c r="T32" t="s">
        <v>92</v>
      </c>
      <c r="U32">
        <v>4</v>
      </c>
      <c r="V32" t="s">
        <v>40</v>
      </c>
      <c r="W32" s="96">
        <v>12</v>
      </c>
      <c r="X32" t="s">
        <v>386</v>
      </c>
      <c r="Y32" t="s">
        <v>384</v>
      </c>
      <c r="Z32" t="s">
        <v>385</v>
      </c>
      <c r="AA32">
        <v>1000</v>
      </c>
      <c r="AB32" t="s">
        <v>386</v>
      </c>
      <c r="AC32">
        <v>1521</v>
      </c>
      <c r="AD32" t="s">
        <v>483</v>
      </c>
      <c r="AE32" s="96" t="s">
        <v>1148</v>
      </c>
      <c r="AF32" t="s">
        <v>57</v>
      </c>
      <c r="AG32" s="6">
        <v>1000000</v>
      </c>
      <c r="AH32" s="1">
        <v>1000000</v>
      </c>
      <c r="AI32" s="1">
        <v>0</v>
      </c>
      <c r="AJ32" s="1">
        <v>0</v>
      </c>
      <c r="AK32" s="1">
        <f t="shared" si="11"/>
        <v>0</v>
      </c>
      <c r="AL32" s="1">
        <v>0</v>
      </c>
      <c r="AM32" s="1">
        <f t="shared" si="12"/>
        <v>0</v>
      </c>
      <c r="AN32" s="1">
        <v>0</v>
      </c>
      <c r="AO32" s="1">
        <v>0</v>
      </c>
      <c r="AP32" s="1">
        <v>0</v>
      </c>
      <c r="AQ32" s="1">
        <f t="shared" si="13"/>
        <v>1000000</v>
      </c>
      <c r="AR32">
        <v>0</v>
      </c>
      <c r="AS32">
        <v>0</v>
      </c>
      <c r="AT32">
        <v>0</v>
      </c>
      <c r="AU32">
        <v>0</v>
      </c>
      <c r="AV32">
        <v>0</v>
      </c>
      <c r="AW32" s="93">
        <v>0</v>
      </c>
      <c r="AX32" s="1">
        <f t="shared" si="14"/>
        <v>1000000</v>
      </c>
      <c r="AY32" s="1">
        <v>0</v>
      </c>
      <c r="AZ32" s="1"/>
      <c r="BA32" s="1"/>
      <c r="BB32" s="1">
        <f t="shared" si="4"/>
        <v>1000000</v>
      </c>
    </row>
    <row r="33" spans="1:55" hidden="1" x14ac:dyDescent="0.3">
      <c r="A33" t="str">
        <f>VLOOKUP(B33,'Cubo 13 de marzo'!$A$1:$I$384,1,0)</f>
        <v>514321120115</v>
      </c>
      <c r="B33" t="str">
        <f t="shared" si="5"/>
        <v>514321120115</v>
      </c>
      <c r="C33" s="99">
        <v>5</v>
      </c>
      <c r="D33" s="99" t="str">
        <f t="shared" si="6"/>
        <v>143</v>
      </c>
      <c r="E33" s="99" t="str">
        <f t="shared" si="7"/>
        <v>2</v>
      </c>
      <c r="F33" s="99" t="str">
        <f t="shared" si="8"/>
        <v>1</v>
      </c>
      <c r="G33" s="99">
        <f t="shared" si="9"/>
        <v>12</v>
      </c>
      <c r="H33" s="99" t="str">
        <f t="shared" si="10"/>
        <v>01</v>
      </c>
      <c r="I33" s="99">
        <v>15</v>
      </c>
      <c r="J33" t="s">
        <v>491</v>
      </c>
      <c r="K33" t="s">
        <v>492</v>
      </c>
      <c r="L33" t="s">
        <v>81</v>
      </c>
      <c r="M33" t="s">
        <v>615</v>
      </c>
      <c r="N33" t="s">
        <v>606</v>
      </c>
      <c r="O33" t="s">
        <v>82</v>
      </c>
      <c r="P33" t="s">
        <v>383</v>
      </c>
      <c r="Q33" t="s">
        <v>620</v>
      </c>
      <c r="R33" t="s">
        <v>539</v>
      </c>
      <c r="S33" t="s">
        <v>91</v>
      </c>
      <c r="T33" t="s">
        <v>92</v>
      </c>
      <c r="U33">
        <v>4</v>
      </c>
      <c r="V33" t="s">
        <v>40</v>
      </c>
      <c r="W33" s="96">
        <v>12</v>
      </c>
      <c r="X33" t="s">
        <v>386</v>
      </c>
      <c r="Y33" t="s">
        <v>384</v>
      </c>
      <c r="Z33" t="s">
        <v>385</v>
      </c>
      <c r="AA33">
        <v>1000</v>
      </c>
      <c r="AB33" t="s">
        <v>386</v>
      </c>
      <c r="AC33">
        <v>1432</v>
      </c>
      <c r="AD33" t="s">
        <v>482</v>
      </c>
      <c r="AE33" s="96" t="s">
        <v>1149</v>
      </c>
      <c r="AF33" t="s">
        <v>484</v>
      </c>
      <c r="AG33" s="6">
        <v>125913984.22</v>
      </c>
      <c r="AH33" s="1">
        <v>125913979.02</v>
      </c>
      <c r="AI33" s="1">
        <v>19854369.399999999</v>
      </c>
      <c r="AJ33" s="1">
        <v>19854369.399999999</v>
      </c>
      <c r="AK33" s="1">
        <f t="shared" si="11"/>
        <v>0</v>
      </c>
      <c r="AL33" s="1">
        <v>19854369.399999999</v>
      </c>
      <c r="AM33" s="1">
        <f t="shared" si="12"/>
        <v>0</v>
      </c>
      <c r="AN33" s="1">
        <v>19854369.399999999</v>
      </c>
      <c r="AO33" s="1">
        <v>0</v>
      </c>
      <c r="AP33" s="1">
        <v>19854369.399999999</v>
      </c>
      <c r="AQ33" s="1">
        <f t="shared" si="13"/>
        <v>106059614.81999999</v>
      </c>
      <c r="AR33">
        <v>0</v>
      </c>
      <c r="AS33">
        <v>5.2</v>
      </c>
      <c r="AT33">
        <v>0</v>
      </c>
      <c r="AU33">
        <v>0</v>
      </c>
      <c r="AV33">
        <v>5.2</v>
      </c>
      <c r="AW33" s="102">
        <v>2141393.77</v>
      </c>
      <c r="AX33" s="1">
        <f t="shared" si="14"/>
        <v>128055377.98999999</v>
      </c>
      <c r="AZ33" s="1">
        <v>14640209.65</v>
      </c>
      <c r="BA33" s="1">
        <f>14652897.4499999+3518.13</f>
        <v>14656415.579999901</v>
      </c>
      <c r="BB33" s="1">
        <f t="shared" si="4"/>
        <v>78904383.360000104</v>
      </c>
      <c r="BC33" t="s">
        <v>528</v>
      </c>
    </row>
    <row r="34" spans="1:55" hidden="1" x14ac:dyDescent="0.3">
      <c r="A34" t="str">
        <f>VLOOKUP(B34,'Cubo 13 de marzo'!$A$1:$I$384,1,0)</f>
        <v>515911130316</v>
      </c>
      <c r="B34" t="str">
        <f t="shared" si="5"/>
        <v>515911130316</v>
      </c>
      <c r="C34" s="99">
        <v>5</v>
      </c>
      <c r="D34" s="99" t="str">
        <f t="shared" si="6"/>
        <v>159</v>
      </c>
      <c r="E34" s="99" t="str">
        <f t="shared" si="7"/>
        <v>1</v>
      </c>
      <c r="F34" s="99" t="str">
        <f t="shared" si="8"/>
        <v>1</v>
      </c>
      <c r="G34" s="99">
        <f t="shared" si="9"/>
        <v>13</v>
      </c>
      <c r="H34" s="99" t="str">
        <f t="shared" si="10"/>
        <v>03</v>
      </c>
      <c r="I34" s="99">
        <v>16</v>
      </c>
      <c r="J34" t="s">
        <v>469</v>
      </c>
      <c r="K34" t="s">
        <v>470</v>
      </c>
      <c r="L34" t="s">
        <v>81</v>
      </c>
      <c r="M34" t="s">
        <v>615</v>
      </c>
      <c r="N34" t="s">
        <v>606</v>
      </c>
      <c r="O34" t="s">
        <v>82</v>
      </c>
      <c r="P34" t="s">
        <v>383</v>
      </c>
      <c r="Q34" t="s">
        <v>620</v>
      </c>
      <c r="R34" t="s">
        <v>539</v>
      </c>
      <c r="S34" t="s">
        <v>91</v>
      </c>
      <c r="T34" t="s">
        <v>92</v>
      </c>
      <c r="U34">
        <v>1</v>
      </c>
      <c r="V34" t="s">
        <v>62</v>
      </c>
      <c r="W34" s="96">
        <v>13</v>
      </c>
      <c r="X34" t="s">
        <v>93</v>
      </c>
      <c r="Y34" t="s">
        <v>384</v>
      </c>
      <c r="Z34" t="s">
        <v>385</v>
      </c>
      <c r="AA34">
        <v>1000</v>
      </c>
      <c r="AB34" t="s">
        <v>386</v>
      </c>
      <c r="AC34">
        <v>1591</v>
      </c>
      <c r="AD34" t="s">
        <v>388</v>
      </c>
      <c r="AE34" s="96" t="s">
        <v>1151</v>
      </c>
      <c r="AF34" t="s">
        <v>389</v>
      </c>
      <c r="AG34" s="2">
        <v>18604189</v>
      </c>
      <c r="AH34" s="1">
        <v>26077752.18</v>
      </c>
      <c r="AI34" s="1">
        <v>968800</v>
      </c>
      <c r="AJ34" s="1">
        <v>968800</v>
      </c>
      <c r="AK34">
        <f t="shared" si="11"/>
        <v>0</v>
      </c>
      <c r="AL34" s="1">
        <v>968800</v>
      </c>
      <c r="AM34" s="1">
        <f t="shared" si="12"/>
        <v>0</v>
      </c>
      <c r="AN34" s="1">
        <v>968800</v>
      </c>
      <c r="AO34">
        <v>0</v>
      </c>
      <c r="AP34" s="1">
        <v>968800</v>
      </c>
      <c r="AQ34" s="1">
        <f t="shared" si="13"/>
        <v>17635389</v>
      </c>
      <c r="AR34">
        <v>0</v>
      </c>
      <c r="AS34">
        <v>0.66</v>
      </c>
      <c r="AT34">
        <v>0</v>
      </c>
      <c r="AU34" s="1">
        <v>7473563.8399999999</v>
      </c>
      <c r="AV34" s="1">
        <v>-7473563.1799999997</v>
      </c>
      <c r="AW34" s="93">
        <v>0</v>
      </c>
      <c r="AX34" s="1">
        <f t="shared" si="14"/>
        <v>18604189</v>
      </c>
      <c r="AZ34" s="1">
        <v>476000</v>
      </c>
      <c r="BA34" s="1"/>
      <c r="BB34" s="1">
        <f t="shared" si="4"/>
        <v>17159389</v>
      </c>
      <c r="BC34" t="s">
        <v>528</v>
      </c>
    </row>
    <row r="35" spans="1:55" hidden="1" x14ac:dyDescent="0.3">
      <c r="A35" t="str">
        <f>VLOOKUP(B35,'Cubo 13 de marzo'!$A$1:$I$384,1,0)</f>
        <v>515911120116</v>
      </c>
      <c r="B35" t="str">
        <f t="shared" si="5"/>
        <v>515911120116</v>
      </c>
      <c r="C35" s="99">
        <v>5</v>
      </c>
      <c r="D35" s="99" t="str">
        <f t="shared" si="6"/>
        <v>159</v>
      </c>
      <c r="E35" s="99" t="str">
        <f t="shared" si="7"/>
        <v>1</v>
      </c>
      <c r="F35" s="99" t="str">
        <f t="shared" si="8"/>
        <v>1</v>
      </c>
      <c r="G35" s="99">
        <f t="shared" si="9"/>
        <v>12</v>
      </c>
      <c r="H35" s="99" t="str">
        <f t="shared" si="10"/>
        <v>01</v>
      </c>
      <c r="I35" s="99">
        <v>16</v>
      </c>
      <c r="J35" t="s">
        <v>469</v>
      </c>
      <c r="K35" t="s">
        <v>470</v>
      </c>
      <c r="L35" t="s">
        <v>81</v>
      </c>
      <c r="M35" t="s">
        <v>615</v>
      </c>
      <c r="N35" t="s">
        <v>606</v>
      </c>
      <c r="O35" t="s">
        <v>82</v>
      </c>
      <c r="P35" t="s">
        <v>383</v>
      </c>
      <c r="Q35" t="s">
        <v>620</v>
      </c>
      <c r="R35" t="s">
        <v>539</v>
      </c>
      <c r="S35" t="s">
        <v>91</v>
      </c>
      <c r="T35" t="s">
        <v>92</v>
      </c>
      <c r="U35">
        <v>4</v>
      </c>
      <c r="V35" t="s">
        <v>40</v>
      </c>
      <c r="W35" s="96">
        <v>12</v>
      </c>
      <c r="X35" t="s">
        <v>386</v>
      </c>
      <c r="Y35" t="s">
        <v>384</v>
      </c>
      <c r="Z35" t="s">
        <v>385</v>
      </c>
      <c r="AA35">
        <v>1000</v>
      </c>
      <c r="AB35" t="s">
        <v>386</v>
      </c>
      <c r="AC35">
        <v>1591</v>
      </c>
      <c r="AD35" t="s">
        <v>388</v>
      </c>
      <c r="AE35" s="96" t="s">
        <v>1149</v>
      </c>
      <c r="AF35" t="s">
        <v>484</v>
      </c>
      <c r="AG35" s="2">
        <v>95360749.519999996</v>
      </c>
      <c r="AH35" s="1">
        <v>96017961.159999996</v>
      </c>
      <c r="AI35" s="1">
        <v>83909627.209999993</v>
      </c>
      <c r="AJ35" s="1">
        <v>83909627.209999993</v>
      </c>
      <c r="AK35">
        <f t="shared" si="11"/>
        <v>70008811.319999993</v>
      </c>
      <c r="AL35" s="1">
        <v>13900815.890000001</v>
      </c>
      <c r="AM35" s="1">
        <f t="shared" si="12"/>
        <v>880</v>
      </c>
      <c r="AN35" s="1">
        <v>13899935.890000001</v>
      </c>
      <c r="AO35">
        <v>0</v>
      </c>
      <c r="AP35" s="1">
        <v>13898135.890000001</v>
      </c>
      <c r="AQ35" s="1">
        <f t="shared" si="13"/>
        <v>11451122.310000002</v>
      </c>
      <c r="AR35">
        <v>0</v>
      </c>
      <c r="AS35">
        <v>0</v>
      </c>
      <c r="AT35">
        <v>0</v>
      </c>
      <c r="AU35" s="1">
        <v>657211.64</v>
      </c>
      <c r="AV35" s="1">
        <v>-657211.64</v>
      </c>
      <c r="AW35" s="93">
        <v>0</v>
      </c>
      <c r="AX35" s="1">
        <f t="shared" si="14"/>
        <v>95360749.519999996</v>
      </c>
      <c r="AZ35" s="1">
        <v>292200</v>
      </c>
      <c r="BA35" s="1">
        <v>292650</v>
      </c>
      <c r="BB35" s="1">
        <f t="shared" si="4"/>
        <v>10866272.310000002</v>
      </c>
      <c r="BC35" t="s">
        <v>528</v>
      </c>
    </row>
    <row r="36" spans="1:55" hidden="1" x14ac:dyDescent="0.3">
      <c r="A36" t="str">
        <f>VLOOKUP(B36,'Cubo 13 de marzo'!$A$1:$I$384,1,0)</f>
        <v>515911130315</v>
      </c>
      <c r="B36" t="str">
        <f t="shared" si="5"/>
        <v>515911130315</v>
      </c>
      <c r="C36" s="99">
        <v>5</v>
      </c>
      <c r="D36" s="99" t="str">
        <f t="shared" si="6"/>
        <v>159</v>
      </c>
      <c r="E36" s="99" t="str">
        <f t="shared" si="7"/>
        <v>1</v>
      </c>
      <c r="F36" s="99" t="str">
        <f t="shared" si="8"/>
        <v>1</v>
      </c>
      <c r="G36" s="99">
        <f t="shared" si="9"/>
        <v>13</v>
      </c>
      <c r="H36" s="99" t="str">
        <f t="shared" si="10"/>
        <v>03</v>
      </c>
      <c r="I36" s="99">
        <v>15</v>
      </c>
      <c r="J36" t="s">
        <v>491</v>
      </c>
      <c r="K36" t="s">
        <v>492</v>
      </c>
      <c r="L36" t="s">
        <v>81</v>
      </c>
      <c r="M36" t="s">
        <v>615</v>
      </c>
      <c r="N36" t="s">
        <v>606</v>
      </c>
      <c r="O36" t="s">
        <v>82</v>
      </c>
      <c r="P36" t="s">
        <v>383</v>
      </c>
      <c r="Q36" t="s">
        <v>620</v>
      </c>
      <c r="R36" t="s">
        <v>539</v>
      </c>
      <c r="S36" t="s">
        <v>91</v>
      </c>
      <c r="T36" t="s">
        <v>92</v>
      </c>
      <c r="U36">
        <v>1</v>
      </c>
      <c r="V36" t="s">
        <v>62</v>
      </c>
      <c r="W36" s="96">
        <v>13</v>
      </c>
      <c r="X36" t="s">
        <v>93</v>
      </c>
      <c r="Y36" t="s">
        <v>384</v>
      </c>
      <c r="Z36" t="s">
        <v>385</v>
      </c>
      <c r="AA36">
        <v>1000</v>
      </c>
      <c r="AB36" t="s">
        <v>386</v>
      </c>
      <c r="AC36">
        <v>1591</v>
      </c>
      <c r="AD36" t="s">
        <v>388</v>
      </c>
      <c r="AE36" s="96" t="s">
        <v>1151</v>
      </c>
      <c r="AF36" t="s">
        <v>389</v>
      </c>
      <c r="AG36" s="6">
        <v>7473563.8399999999</v>
      </c>
      <c r="AH36" s="1">
        <v>0</v>
      </c>
      <c r="AI36" s="1">
        <v>7314059.6500000004</v>
      </c>
      <c r="AJ36" s="1">
        <v>7314059.6500000004</v>
      </c>
      <c r="AK36" s="1">
        <f t="shared" si="11"/>
        <v>0</v>
      </c>
      <c r="AL36" s="1">
        <v>7314059.6500000004</v>
      </c>
      <c r="AM36" s="1">
        <f t="shared" si="12"/>
        <v>0</v>
      </c>
      <c r="AN36" s="1">
        <v>7314059.6500000004</v>
      </c>
      <c r="AO36" s="1">
        <v>0</v>
      </c>
      <c r="AP36" s="1">
        <v>7314059.6500000004</v>
      </c>
      <c r="AQ36" s="1">
        <f t="shared" si="13"/>
        <v>159504.18999999948</v>
      </c>
      <c r="AR36">
        <v>0</v>
      </c>
      <c r="AS36" s="1">
        <v>7473563.8399999999</v>
      </c>
      <c r="AT36">
        <v>0</v>
      </c>
      <c r="AU36">
        <v>0</v>
      </c>
      <c r="AV36" s="1">
        <v>7473563.8399999999</v>
      </c>
      <c r="AW36" s="93">
        <v>0</v>
      </c>
      <c r="AX36" s="1">
        <f t="shared" si="14"/>
        <v>7473563.8399999999</v>
      </c>
      <c r="AY36" s="1">
        <v>0</v>
      </c>
      <c r="AZ36" s="1"/>
      <c r="BA36" s="1"/>
      <c r="BB36" s="1">
        <f t="shared" si="4"/>
        <v>159504.18999999948</v>
      </c>
    </row>
    <row r="37" spans="1:55" hidden="1" x14ac:dyDescent="0.3">
      <c r="A37" t="str">
        <f>VLOOKUP(B37,'Cubo 13 de marzo'!$A$1:$I$384,1,0)</f>
        <v>512211120216</v>
      </c>
      <c r="B37" t="str">
        <f t="shared" si="5"/>
        <v>512211120216</v>
      </c>
      <c r="C37" s="99">
        <v>5</v>
      </c>
      <c r="D37" s="99" t="str">
        <f t="shared" si="6"/>
        <v>122</v>
      </c>
      <c r="E37" s="99" t="str">
        <f t="shared" si="7"/>
        <v>1</v>
      </c>
      <c r="F37" s="99" t="str">
        <f t="shared" si="8"/>
        <v>1</v>
      </c>
      <c r="G37" s="99">
        <f t="shared" si="9"/>
        <v>12</v>
      </c>
      <c r="H37" s="99" t="str">
        <f t="shared" si="10"/>
        <v>02</v>
      </c>
      <c r="I37" s="99">
        <v>16</v>
      </c>
      <c r="J37" t="s">
        <v>469</v>
      </c>
      <c r="K37" t="s">
        <v>470</v>
      </c>
      <c r="L37" t="s">
        <v>81</v>
      </c>
      <c r="M37" t="s">
        <v>615</v>
      </c>
      <c r="N37" t="s">
        <v>606</v>
      </c>
      <c r="O37" t="s">
        <v>82</v>
      </c>
      <c r="P37" t="s">
        <v>383</v>
      </c>
      <c r="Q37" t="s">
        <v>620</v>
      </c>
      <c r="R37" t="s">
        <v>539</v>
      </c>
      <c r="S37" t="s">
        <v>91</v>
      </c>
      <c r="T37" t="s">
        <v>92</v>
      </c>
      <c r="U37">
        <v>4</v>
      </c>
      <c r="V37" t="s">
        <v>40</v>
      </c>
      <c r="W37" s="96">
        <v>12</v>
      </c>
      <c r="X37" t="s">
        <v>386</v>
      </c>
      <c r="Y37" t="s">
        <v>384</v>
      </c>
      <c r="Z37" t="s">
        <v>385</v>
      </c>
      <c r="AA37">
        <v>1000</v>
      </c>
      <c r="AB37" t="s">
        <v>386</v>
      </c>
      <c r="AC37">
        <v>1221</v>
      </c>
      <c r="AD37" t="s">
        <v>472</v>
      </c>
      <c r="AE37" s="96" t="s">
        <v>1150</v>
      </c>
      <c r="AF37" t="s">
        <v>473</v>
      </c>
      <c r="AG37" s="2">
        <v>76813145.879999995</v>
      </c>
      <c r="AH37" s="1">
        <v>76813145.879999995</v>
      </c>
      <c r="AI37" s="1">
        <v>17239934.059999999</v>
      </c>
      <c r="AJ37" s="1">
        <v>17239934.059999999</v>
      </c>
      <c r="AK37">
        <f t="shared" si="11"/>
        <v>0</v>
      </c>
      <c r="AL37" s="1">
        <v>17239934.059999999</v>
      </c>
      <c r="AM37" s="1">
        <f t="shared" si="12"/>
        <v>0</v>
      </c>
      <c r="AN37" s="1">
        <v>17239934.059999999</v>
      </c>
      <c r="AO37">
        <v>0</v>
      </c>
      <c r="AP37" s="1">
        <v>17239934.059999999</v>
      </c>
      <c r="AQ37" s="1">
        <f t="shared" si="13"/>
        <v>59573211.819999993</v>
      </c>
      <c r="AR37">
        <v>0</v>
      </c>
      <c r="AS37">
        <v>0</v>
      </c>
      <c r="AT37">
        <v>0</v>
      </c>
      <c r="AU37">
        <v>0</v>
      </c>
      <c r="AV37">
        <v>0</v>
      </c>
      <c r="AW37" s="102">
        <v>3429135.27</v>
      </c>
      <c r="AX37" s="1">
        <f t="shared" si="14"/>
        <v>80242281.149999991</v>
      </c>
      <c r="AZ37" s="1">
        <v>3681390.8</v>
      </c>
      <c r="BA37" s="1">
        <v>3589133.95</v>
      </c>
      <c r="BB37" s="1">
        <f t="shared" si="4"/>
        <v>55731822.339999989</v>
      </c>
      <c r="BC37" t="s">
        <v>528</v>
      </c>
    </row>
    <row r="38" spans="1:55" hidden="1" x14ac:dyDescent="0.3">
      <c r="A38" t="str">
        <f>VLOOKUP(B38,'Cubo 13 de marzo'!$A$1:$I$384,1,0)</f>
        <v>511311120115</v>
      </c>
      <c r="B38" t="str">
        <f t="shared" si="5"/>
        <v>511311120115</v>
      </c>
      <c r="C38" s="99">
        <v>5</v>
      </c>
      <c r="D38" s="99" t="str">
        <f t="shared" si="6"/>
        <v>113</v>
      </c>
      <c r="E38" s="99" t="str">
        <f t="shared" si="7"/>
        <v>1</v>
      </c>
      <c r="F38" s="99" t="str">
        <f t="shared" si="8"/>
        <v>1</v>
      </c>
      <c r="G38" s="99">
        <f t="shared" si="9"/>
        <v>12</v>
      </c>
      <c r="H38" s="99" t="str">
        <f t="shared" si="10"/>
        <v>01</v>
      </c>
      <c r="I38" s="99">
        <v>15</v>
      </c>
      <c r="J38" t="s">
        <v>491</v>
      </c>
      <c r="K38" t="s">
        <v>492</v>
      </c>
      <c r="L38" t="s">
        <v>81</v>
      </c>
      <c r="M38" t="s">
        <v>615</v>
      </c>
      <c r="N38" t="s">
        <v>606</v>
      </c>
      <c r="O38" t="s">
        <v>82</v>
      </c>
      <c r="P38" t="s">
        <v>383</v>
      </c>
      <c r="Q38" t="s">
        <v>620</v>
      </c>
      <c r="R38" t="s">
        <v>539</v>
      </c>
      <c r="S38" t="s">
        <v>91</v>
      </c>
      <c r="T38" t="s">
        <v>92</v>
      </c>
      <c r="U38">
        <v>4</v>
      </c>
      <c r="V38" t="s">
        <v>40</v>
      </c>
      <c r="W38" s="96">
        <v>12</v>
      </c>
      <c r="X38" t="s">
        <v>386</v>
      </c>
      <c r="Y38" t="s">
        <v>384</v>
      </c>
      <c r="Z38" t="s">
        <v>385</v>
      </c>
      <c r="AA38">
        <v>1000</v>
      </c>
      <c r="AB38" t="s">
        <v>386</v>
      </c>
      <c r="AC38">
        <v>1131</v>
      </c>
      <c r="AD38" t="s">
        <v>493</v>
      </c>
      <c r="AE38" s="96" t="s">
        <v>1149</v>
      </c>
      <c r="AF38" t="s">
        <v>484</v>
      </c>
      <c r="AG38" s="2">
        <v>705161521.26999998</v>
      </c>
      <c r="AH38" s="1">
        <v>705161521.26999998</v>
      </c>
      <c r="AI38" s="1">
        <v>138879166.16</v>
      </c>
      <c r="AJ38" s="1">
        <v>138879166.16</v>
      </c>
      <c r="AK38">
        <f t="shared" si="11"/>
        <v>0</v>
      </c>
      <c r="AL38" s="1">
        <v>138879166.16</v>
      </c>
      <c r="AM38" s="1">
        <f t="shared" si="12"/>
        <v>0</v>
      </c>
      <c r="AN38" s="1">
        <v>138879166.16</v>
      </c>
      <c r="AO38">
        <v>0</v>
      </c>
      <c r="AP38" s="1">
        <v>138879166.16</v>
      </c>
      <c r="AQ38" s="1">
        <f t="shared" si="13"/>
        <v>566282355.11000001</v>
      </c>
      <c r="AR38">
        <v>0</v>
      </c>
      <c r="AS38">
        <v>0</v>
      </c>
      <c r="AT38">
        <v>0</v>
      </c>
      <c r="AU38">
        <v>0</v>
      </c>
      <c r="AV38">
        <v>0</v>
      </c>
      <c r="AW38" s="102">
        <v>12236535.789999999</v>
      </c>
      <c r="AX38" s="1">
        <f t="shared" si="14"/>
        <v>717398057.05999994</v>
      </c>
      <c r="AZ38" s="1">
        <v>27933769.41</v>
      </c>
      <c r="BA38" s="1">
        <v>27951808.75</v>
      </c>
      <c r="BB38" s="1">
        <f t="shared" si="4"/>
        <v>522633312.73999995</v>
      </c>
      <c r="BC38" t="s">
        <v>528</v>
      </c>
    </row>
    <row r="39" spans="1:55" hidden="1" x14ac:dyDescent="0.3">
      <c r="A39" t="str">
        <f>VLOOKUP(B39,'Cubo 13 de marzo'!$A$1:$I$384,1,0)</f>
        <v>512211120216</v>
      </c>
      <c r="B39" t="str">
        <f t="shared" si="5"/>
        <v>512211120216</v>
      </c>
      <c r="C39" s="99">
        <v>5</v>
      </c>
      <c r="D39" s="99" t="str">
        <f t="shared" si="6"/>
        <v>122</v>
      </c>
      <c r="E39" s="99" t="str">
        <f t="shared" si="7"/>
        <v>1</v>
      </c>
      <c r="F39" s="99" t="str">
        <f t="shared" si="8"/>
        <v>1</v>
      </c>
      <c r="G39" s="99">
        <f t="shared" si="9"/>
        <v>12</v>
      </c>
      <c r="H39" s="99" t="str">
        <f t="shared" si="10"/>
        <v>02</v>
      </c>
      <c r="I39" s="99">
        <v>16</v>
      </c>
      <c r="J39" t="s">
        <v>469</v>
      </c>
      <c r="K39" t="s">
        <v>492</v>
      </c>
      <c r="L39" t="s">
        <v>81</v>
      </c>
      <c r="M39" t="s">
        <v>615</v>
      </c>
      <c r="N39" t="s">
        <v>606</v>
      </c>
      <c r="O39" t="s">
        <v>82</v>
      </c>
      <c r="P39" t="s">
        <v>383</v>
      </c>
      <c r="Q39" t="s">
        <v>620</v>
      </c>
      <c r="R39" t="s">
        <v>539</v>
      </c>
      <c r="S39" t="s">
        <v>91</v>
      </c>
      <c r="T39" t="s">
        <v>92</v>
      </c>
      <c r="U39">
        <v>4</v>
      </c>
      <c r="V39" t="s">
        <v>40</v>
      </c>
      <c r="W39" s="96">
        <v>12</v>
      </c>
      <c r="X39" t="s">
        <v>386</v>
      </c>
      <c r="Y39" t="s">
        <v>384</v>
      </c>
      <c r="Z39" t="s">
        <v>385</v>
      </c>
      <c r="AA39">
        <v>1000</v>
      </c>
      <c r="AB39" t="s">
        <v>386</v>
      </c>
      <c r="AC39">
        <v>1221</v>
      </c>
      <c r="AD39" t="s">
        <v>472</v>
      </c>
      <c r="AE39" s="96" t="s">
        <v>1150</v>
      </c>
      <c r="AF39" t="s">
        <v>473</v>
      </c>
      <c r="AG39" s="93">
        <v>0</v>
      </c>
      <c r="AH39" s="1">
        <v>0</v>
      </c>
      <c r="AI39" s="1">
        <v>0</v>
      </c>
      <c r="AJ39" s="1">
        <v>0</v>
      </c>
      <c r="AK39">
        <v>0</v>
      </c>
      <c r="AL39" s="1">
        <v>0</v>
      </c>
      <c r="AM39" s="1">
        <v>0</v>
      </c>
      <c r="AN39" s="1">
        <v>0</v>
      </c>
      <c r="AO39">
        <v>0</v>
      </c>
      <c r="AP39" s="1">
        <v>0</v>
      </c>
      <c r="AQ39" s="1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 s="100">
        <v>17369619.73</v>
      </c>
      <c r="AX39" s="1">
        <f t="shared" si="14"/>
        <v>17369619.73</v>
      </c>
      <c r="AZ39" s="1">
        <v>0</v>
      </c>
      <c r="BA39" s="1">
        <v>0</v>
      </c>
      <c r="BB39" s="1">
        <f t="shared" si="4"/>
        <v>17369619.73</v>
      </c>
      <c r="BC39" t="s">
        <v>528</v>
      </c>
    </row>
    <row r="40" spans="1:55" hidden="1" x14ac:dyDescent="0.3">
      <c r="A40" t="str">
        <f>VLOOKUP(B40,'Cubo 13 de marzo'!$A$1:$I$384,1,0)</f>
        <v>517111137026</v>
      </c>
      <c r="B40" t="str">
        <f t="shared" si="5"/>
        <v>517111137026</v>
      </c>
      <c r="C40" s="99">
        <v>5</v>
      </c>
      <c r="D40" s="99" t="str">
        <f t="shared" si="6"/>
        <v>171</v>
      </c>
      <c r="E40" s="99" t="str">
        <f t="shared" si="7"/>
        <v>1</v>
      </c>
      <c r="F40" s="99" t="str">
        <f t="shared" si="8"/>
        <v>1</v>
      </c>
      <c r="G40" s="99">
        <f t="shared" si="9"/>
        <v>13</v>
      </c>
      <c r="H40" s="99">
        <f t="shared" si="10"/>
        <v>70</v>
      </c>
      <c r="I40" s="99">
        <v>26</v>
      </c>
      <c r="J40" t="s">
        <v>486</v>
      </c>
      <c r="K40" t="s">
        <v>487</v>
      </c>
      <c r="L40" t="s">
        <v>81</v>
      </c>
      <c r="M40" t="s">
        <v>615</v>
      </c>
      <c r="N40" t="s">
        <v>606</v>
      </c>
      <c r="O40" t="s">
        <v>82</v>
      </c>
      <c r="P40" t="s">
        <v>383</v>
      </c>
      <c r="Q40" t="s">
        <v>620</v>
      </c>
      <c r="R40" t="s">
        <v>539</v>
      </c>
      <c r="S40" t="s">
        <v>91</v>
      </c>
      <c r="T40" t="s">
        <v>92</v>
      </c>
      <c r="U40">
        <v>1</v>
      </c>
      <c r="V40" t="s">
        <v>62</v>
      </c>
      <c r="W40" s="96">
        <v>13</v>
      </c>
      <c r="X40" t="s">
        <v>93</v>
      </c>
      <c r="Y40" t="s">
        <v>384</v>
      </c>
      <c r="Z40" t="s">
        <v>385</v>
      </c>
      <c r="AA40">
        <v>1000</v>
      </c>
      <c r="AB40" t="s">
        <v>386</v>
      </c>
      <c r="AC40">
        <v>1711</v>
      </c>
      <c r="AD40" t="s">
        <v>488</v>
      </c>
      <c r="AE40" s="96">
        <v>70</v>
      </c>
      <c r="AF40" t="s">
        <v>489</v>
      </c>
      <c r="AG40" s="6">
        <v>23000000</v>
      </c>
      <c r="AH40" s="1">
        <v>0</v>
      </c>
      <c r="AI40" s="1">
        <v>3350290.8</v>
      </c>
      <c r="AJ40" s="1">
        <v>3350290.8</v>
      </c>
      <c r="AK40" s="1">
        <f t="shared" si="0"/>
        <v>0</v>
      </c>
      <c r="AL40" s="1">
        <v>3350290.8</v>
      </c>
      <c r="AM40" s="1">
        <f t="shared" si="1"/>
        <v>0</v>
      </c>
      <c r="AN40" s="1">
        <v>3350290.8</v>
      </c>
      <c r="AO40" s="1">
        <v>0</v>
      </c>
      <c r="AP40" s="1">
        <v>3350290.8</v>
      </c>
      <c r="AQ40" s="1">
        <f t="shared" si="2"/>
        <v>19649709.199999999</v>
      </c>
      <c r="AR40" s="1">
        <v>23000000</v>
      </c>
      <c r="AS40">
        <v>0</v>
      </c>
      <c r="AT40">
        <v>0</v>
      </c>
      <c r="AU40">
        <v>0</v>
      </c>
      <c r="AV40" s="1">
        <v>23000000</v>
      </c>
      <c r="AW40" s="93">
        <v>0</v>
      </c>
      <c r="AX40" s="1">
        <f t="shared" si="3"/>
        <v>23000000</v>
      </c>
      <c r="AY40" s="1">
        <v>0</v>
      </c>
      <c r="AZ40" s="1">
        <v>1638836.42</v>
      </c>
      <c r="BA40" s="1"/>
      <c r="BB40" s="1">
        <f t="shared" ref="BB40:BB42" si="15">AX40-(AI40+AY40+AZ40+BA40)</f>
        <v>18010872.780000001</v>
      </c>
      <c r="BC40" t="s">
        <v>525</v>
      </c>
    </row>
    <row r="41" spans="1:55" hidden="1" x14ac:dyDescent="0.3">
      <c r="A41" t="str">
        <f>VLOOKUP(B41,'Cubo 13 de marzo'!$A$1:$I$384,1,0)</f>
        <v>517111137126</v>
      </c>
      <c r="B41" t="str">
        <f t="shared" si="5"/>
        <v>517111137126</v>
      </c>
      <c r="C41" s="99">
        <v>5</v>
      </c>
      <c r="D41" s="99" t="str">
        <f t="shared" si="6"/>
        <v>171</v>
      </c>
      <c r="E41" s="99" t="str">
        <f t="shared" si="7"/>
        <v>1</v>
      </c>
      <c r="F41" s="99" t="str">
        <f t="shared" si="8"/>
        <v>1</v>
      </c>
      <c r="G41" s="99">
        <f t="shared" si="9"/>
        <v>13</v>
      </c>
      <c r="H41" s="99">
        <f t="shared" si="10"/>
        <v>71</v>
      </c>
      <c r="I41" s="99">
        <v>26</v>
      </c>
      <c r="J41" t="s">
        <v>486</v>
      </c>
      <c r="K41" t="s">
        <v>487</v>
      </c>
      <c r="L41" t="s">
        <v>81</v>
      </c>
      <c r="M41" t="s">
        <v>615</v>
      </c>
      <c r="N41" t="s">
        <v>606</v>
      </c>
      <c r="O41" t="s">
        <v>82</v>
      </c>
      <c r="P41" t="s">
        <v>383</v>
      </c>
      <c r="Q41" t="s">
        <v>620</v>
      </c>
      <c r="R41" t="s">
        <v>539</v>
      </c>
      <c r="S41" t="s">
        <v>91</v>
      </c>
      <c r="T41" t="s">
        <v>92</v>
      </c>
      <c r="U41">
        <v>1</v>
      </c>
      <c r="V41" t="s">
        <v>62</v>
      </c>
      <c r="W41" s="96">
        <v>13</v>
      </c>
      <c r="X41" t="s">
        <v>93</v>
      </c>
      <c r="Y41" t="s">
        <v>384</v>
      </c>
      <c r="Z41" t="s">
        <v>385</v>
      </c>
      <c r="AA41">
        <v>1000</v>
      </c>
      <c r="AB41" t="s">
        <v>386</v>
      </c>
      <c r="AC41">
        <v>1711</v>
      </c>
      <c r="AD41" t="s">
        <v>488</v>
      </c>
      <c r="AE41" s="96">
        <v>71</v>
      </c>
      <c r="AF41" t="s">
        <v>490</v>
      </c>
      <c r="AG41" s="6">
        <v>2688400</v>
      </c>
      <c r="AH41" s="1">
        <v>0</v>
      </c>
      <c r="AI41" s="1">
        <v>371800</v>
      </c>
      <c r="AJ41" s="1">
        <v>371800</v>
      </c>
      <c r="AK41" s="1">
        <f t="shared" si="0"/>
        <v>0</v>
      </c>
      <c r="AL41" s="1">
        <v>371800</v>
      </c>
      <c r="AM41" s="1">
        <f t="shared" si="1"/>
        <v>0</v>
      </c>
      <c r="AN41" s="1">
        <v>371800</v>
      </c>
      <c r="AO41" s="1">
        <v>0</v>
      </c>
      <c r="AP41" s="1">
        <v>371800</v>
      </c>
      <c r="AQ41" s="1">
        <f t="shared" si="2"/>
        <v>2316600</v>
      </c>
      <c r="AR41" s="1">
        <v>2688400</v>
      </c>
      <c r="AS41">
        <v>0</v>
      </c>
      <c r="AT41">
        <v>0</v>
      </c>
      <c r="AU41">
        <v>0</v>
      </c>
      <c r="AV41" s="1">
        <v>2688400</v>
      </c>
      <c r="AW41" s="93">
        <v>0</v>
      </c>
      <c r="AX41" s="1">
        <f t="shared" si="3"/>
        <v>2688400</v>
      </c>
      <c r="AY41" s="1">
        <v>0</v>
      </c>
      <c r="AZ41" s="1">
        <v>185900</v>
      </c>
      <c r="BA41" s="1"/>
      <c r="BB41" s="1">
        <f t="shared" si="15"/>
        <v>2130700</v>
      </c>
      <c r="BC41" t="s">
        <v>525</v>
      </c>
    </row>
    <row r="42" spans="1:55" hidden="1" x14ac:dyDescent="0.3">
      <c r="A42" t="str">
        <f>VLOOKUP(B42,'Cubo 13 de marzo'!$A$1:$I$384,1,0)</f>
        <v>521110040011</v>
      </c>
      <c r="B42" t="str">
        <f t="shared" si="5"/>
        <v>521110040011</v>
      </c>
      <c r="C42" s="99">
        <v>5</v>
      </c>
      <c r="D42" s="99" t="str">
        <f t="shared" si="6"/>
        <v>211</v>
      </c>
      <c r="E42" s="99" t="str">
        <f t="shared" si="7"/>
        <v>1</v>
      </c>
      <c r="F42" s="99" t="str">
        <f t="shared" si="8"/>
        <v>0</v>
      </c>
      <c r="G42" s="99" t="str">
        <f t="shared" si="9"/>
        <v>04</v>
      </c>
      <c r="H42" s="99" t="str">
        <f t="shared" si="10"/>
        <v>00</v>
      </c>
      <c r="I42" s="99">
        <v>11</v>
      </c>
      <c r="J42" t="s">
        <v>124</v>
      </c>
      <c r="K42" t="s">
        <v>125</v>
      </c>
      <c r="L42" t="s">
        <v>147</v>
      </c>
      <c r="M42" t="s">
        <v>615</v>
      </c>
      <c r="N42" t="s">
        <v>606</v>
      </c>
      <c r="O42" t="s">
        <v>148</v>
      </c>
      <c r="P42" t="s">
        <v>49</v>
      </c>
      <c r="Q42" t="s">
        <v>617</v>
      </c>
      <c r="R42" t="s">
        <v>539</v>
      </c>
      <c r="S42" t="s">
        <v>149</v>
      </c>
      <c r="T42" t="s">
        <v>150</v>
      </c>
      <c r="U42">
        <v>6</v>
      </c>
      <c r="V42" t="s">
        <v>75</v>
      </c>
      <c r="W42" s="96" t="s">
        <v>1152</v>
      </c>
      <c r="X42" t="s">
        <v>151</v>
      </c>
      <c r="Y42" t="s">
        <v>152</v>
      </c>
      <c r="Z42" t="s">
        <v>153</v>
      </c>
      <c r="AA42">
        <v>2000</v>
      </c>
      <c r="AB42" t="s">
        <v>66</v>
      </c>
      <c r="AC42">
        <v>2111</v>
      </c>
      <c r="AD42" t="s">
        <v>154</v>
      </c>
      <c r="AE42" s="96" t="s">
        <v>1148</v>
      </c>
      <c r="AF42" t="s">
        <v>57</v>
      </c>
      <c r="AG42" s="6">
        <v>20000</v>
      </c>
      <c r="AH42" s="1">
        <v>20000</v>
      </c>
      <c r="AI42" s="1">
        <v>0</v>
      </c>
      <c r="AJ42" s="1">
        <v>0</v>
      </c>
      <c r="AK42" s="1">
        <f t="shared" si="0"/>
        <v>0</v>
      </c>
      <c r="AL42" s="1">
        <v>0</v>
      </c>
      <c r="AM42" s="1">
        <f t="shared" si="1"/>
        <v>0</v>
      </c>
      <c r="AN42" s="1">
        <v>0</v>
      </c>
      <c r="AO42" s="1">
        <v>0</v>
      </c>
      <c r="AP42" s="1">
        <v>0</v>
      </c>
      <c r="AQ42" s="1">
        <f t="shared" si="2"/>
        <v>20000</v>
      </c>
      <c r="AR42">
        <v>0</v>
      </c>
      <c r="AS42">
        <v>0</v>
      </c>
      <c r="AT42">
        <v>0</v>
      </c>
      <c r="AU42">
        <v>0</v>
      </c>
      <c r="AV42">
        <v>0</v>
      </c>
      <c r="AW42" s="93">
        <v>0</v>
      </c>
      <c r="AX42" s="1">
        <f t="shared" si="3"/>
        <v>20000</v>
      </c>
      <c r="AY42" s="1">
        <v>0</v>
      </c>
      <c r="AZ42" s="1"/>
      <c r="BA42" s="1"/>
      <c r="BB42" s="1">
        <f t="shared" si="15"/>
        <v>20000</v>
      </c>
    </row>
    <row r="43" spans="1:55" hidden="1" x14ac:dyDescent="0.3">
      <c r="A43" t="str">
        <f>VLOOKUP(B43,'Cubo 13 de marzo'!$A$1:$I$384,1,0)</f>
        <v>521110020011</v>
      </c>
      <c r="B43" s="110" t="str">
        <f t="shared" ref="B43:B106" si="16">CONCATENATE(C43,D43,E43,F43,G43,H43,I43)</f>
        <v>521110020011</v>
      </c>
      <c r="C43" s="99">
        <v>5</v>
      </c>
      <c r="D43" s="99" t="str">
        <f t="shared" ref="D43:D106" si="17">LEFT(AC43,3)</f>
        <v>211</v>
      </c>
      <c r="E43" s="99" t="str">
        <f t="shared" ref="E43:E106" si="18">RIGHT(AC43,1)</f>
        <v>1</v>
      </c>
      <c r="F43" s="99" t="str">
        <f t="shared" ref="F43:F106" si="19">MID(J43,6,1)</f>
        <v>0</v>
      </c>
      <c r="G43" s="99" t="str">
        <f t="shared" ref="G43:G106" si="20">W43</f>
        <v>02</v>
      </c>
      <c r="H43" s="99" t="str">
        <f t="shared" ref="H43:H106" si="21">AE43</f>
        <v>00</v>
      </c>
      <c r="I43" s="99">
        <v>11</v>
      </c>
      <c r="J43" t="s">
        <v>124</v>
      </c>
      <c r="K43" t="s">
        <v>125</v>
      </c>
      <c r="L43" t="s">
        <v>81</v>
      </c>
      <c r="M43" t="s">
        <v>615</v>
      </c>
      <c r="N43" t="s">
        <v>606</v>
      </c>
      <c r="O43" t="s">
        <v>82</v>
      </c>
      <c r="P43" t="s">
        <v>49</v>
      </c>
      <c r="Q43" t="s">
        <v>617</v>
      </c>
      <c r="R43" t="s">
        <v>539</v>
      </c>
      <c r="S43" t="s">
        <v>238</v>
      </c>
      <c r="T43" t="s">
        <v>239</v>
      </c>
      <c r="U43">
        <v>4</v>
      </c>
      <c r="V43" t="s">
        <v>40</v>
      </c>
      <c r="W43" s="96" t="s">
        <v>1150</v>
      </c>
      <c r="X43" t="s">
        <v>240</v>
      </c>
      <c r="Y43" t="s">
        <v>241</v>
      </c>
      <c r="Z43" t="s">
        <v>242</v>
      </c>
      <c r="AA43">
        <v>2000</v>
      </c>
      <c r="AB43" t="s">
        <v>66</v>
      </c>
      <c r="AC43">
        <v>2111</v>
      </c>
      <c r="AD43" t="s">
        <v>154</v>
      </c>
      <c r="AE43" s="96" t="s">
        <v>1148</v>
      </c>
      <c r="AF43" t="s">
        <v>57</v>
      </c>
      <c r="AG43" s="6">
        <v>10000</v>
      </c>
      <c r="AH43" s="1">
        <v>10000</v>
      </c>
      <c r="AI43" s="1">
        <v>10000</v>
      </c>
      <c r="AJ43" s="1">
        <v>10000</v>
      </c>
      <c r="AK43" s="1">
        <f t="shared" ref="AK43:AK106" si="22">AJ43-AL43</f>
        <v>10000</v>
      </c>
      <c r="AL43" s="1">
        <v>0</v>
      </c>
      <c r="AM43" s="1">
        <f t="shared" ref="AM43:AM106" si="23">AL43-AN43</f>
        <v>0</v>
      </c>
      <c r="AN43" s="1">
        <v>0</v>
      </c>
      <c r="AO43" s="1">
        <v>0</v>
      </c>
      <c r="AP43" s="1">
        <v>0</v>
      </c>
      <c r="AQ43" s="1">
        <f t="shared" ref="AQ43:AQ106" si="24">AG43-AI43</f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 s="93">
        <v>0</v>
      </c>
      <c r="AX43" s="1">
        <f t="shared" ref="AX43:AX106" si="25">AG43+AW43</f>
        <v>10000</v>
      </c>
      <c r="AY43" s="1">
        <v>0</v>
      </c>
      <c r="AZ43" s="1"/>
      <c r="BA43" s="1"/>
      <c r="BB43" s="1">
        <f t="shared" ref="BB43:BB106" si="26">AX43-(AI43+AY43+AZ43+BA43)</f>
        <v>0</v>
      </c>
    </row>
    <row r="44" spans="1:55" hidden="1" x14ac:dyDescent="0.3">
      <c r="A44" t="str">
        <f>VLOOKUP(B44,'Cubo 13 de marzo'!$A$1:$I$384,1,0)</f>
        <v>521110060011</v>
      </c>
      <c r="B44" t="str">
        <f t="shared" si="16"/>
        <v>521110060011</v>
      </c>
      <c r="C44" s="99">
        <v>5</v>
      </c>
      <c r="D44" s="99" t="str">
        <f t="shared" si="17"/>
        <v>211</v>
      </c>
      <c r="E44" s="99" t="str">
        <f t="shared" si="18"/>
        <v>1</v>
      </c>
      <c r="F44" s="99" t="str">
        <f t="shared" si="19"/>
        <v>0</v>
      </c>
      <c r="G44" s="99" t="str">
        <f t="shared" si="20"/>
        <v>06</v>
      </c>
      <c r="H44" s="99" t="str">
        <f t="shared" si="21"/>
        <v>00</v>
      </c>
      <c r="I44" s="99">
        <v>11</v>
      </c>
      <c r="J44" t="s">
        <v>124</v>
      </c>
      <c r="K44" t="s">
        <v>125</v>
      </c>
      <c r="L44" t="s">
        <v>81</v>
      </c>
      <c r="M44" t="s">
        <v>615</v>
      </c>
      <c r="N44" t="s">
        <v>606</v>
      </c>
      <c r="O44" t="s">
        <v>82</v>
      </c>
      <c r="P44" t="s">
        <v>49</v>
      </c>
      <c r="Q44" t="s">
        <v>617</v>
      </c>
      <c r="R44" t="s">
        <v>539</v>
      </c>
      <c r="S44" t="s">
        <v>83</v>
      </c>
      <c r="T44" t="s">
        <v>84</v>
      </c>
      <c r="U44">
        <v>4</v>
      </c>
      <c r="V44" t="s">
        <v>40</v>
      </c>
      <c r="W44" s="96" t="s">
        <v>1154</v>
      </c>
      <c r="X44" t="s">
        <v>248</v>
      </c>
      <c r="Y44" t="s">
        <v>249</v>
      </c>
      <c r="Z44" t="s">
        <v>250</v>
      </c>
      <c r="AA44">
        <v>2000</v>
      </c>
      <c r="AB44" t="s">
        <v>66</v>
      </c>
      <c r="AC44">
        <v>2111</v>
      </c>
      <c r="AD44" t="s">
        <v>154</v>
      </c>
      <c r="AE44" s="96" t="s">
        <v>1148</v>
      </c>
      <c r="AF44" t="s">
        <v>57</v>
      </c>
      <c r="AG44" s="6">
        <v>100000</v>
      </c>
      <c r="AH44" s="1">
        <v>100000</v>
      </c>
      <c r="AI44" s="1">
        <v>9687.2199999999993</v>
      </c>
      <c r="AJ44" s="1">
        <v>9687.2199999999993</v>
      </c>
      <c r="AK44" s="1">
        <f t="shared" si="22"/>
        <v>8337.84</v>
      </c>
      <c r="AL44" s="1">
        <v>1349.38</v>
      </c>
      <c r="AM44" s="1">
        <f t="shared" si="23"/>
        <v>0</v>
      </c>
      <c r="AN44" s="1">
        <v>1349.38</v>
      </c>
      <c r="AO44" s="1">
        <v>0</v>
      </c>
      <c r="AP44" s="1">
        <v>1349.38</v>
      </c>
      <c r="AQ44" s="1">
        <f t="shared" si="24"/>
        <v>90312.78</v>
      </c>
      <c r="AR44">
        <v>0</v>
      </c>
      <c r="AS44">
        <v>0</v>
      </c>
      <c r="AT44">
        <v>0</v>
      </c>
      <c r="AU44">
        <v>0</v>
      </c>
      <c r="AV44">
        <v>0</v>
      </c>
      <c r="AW44" s="93">
        <v>0</v>
      </c>
      <c r="AX44" s="1">
        <f t="shared" si="25"/>
        <v>100000</v>
      </c>
      <c r="AY44" s="1">
        <v>0</v>
      </c>
      <c r="AZ44" s="1"/>
      <c r="BA44" s="1"/>
      <c r="BB44" s="1">
        <f t="shared" si="26"/>
        <v>90312.78</v>
      </c>
    </row>
    <row r="45" spans="1:55" hidden="1" x14ac:dyDescent="0.3">
      <c r="A45" t="str">
        <f>VLOOKUP(B45,'Cubo 13 de marzo'!$A$1:$I$384,1,0)</f>
        <v>521110090011</v>
      </c>
      <c r="B45" t="str">
        <f t="shared" si="16"/>
        <v>521110090011</v>
      </c>
      <c r="C45" s="99">
        <v>5</v>
      </c>
      <c r="D45" s="99" t="str">
        <f t="shared" si="17"/>
        <v>211</v>
      </c>
      <c r="E45" s="99" t="str">
        <f t="shared" si="18"/>
        <v>1</v>
      </c>
      <c r="F45" s="99" t="str">
        <f t="shared" si="19"/>
        <v>0</v>
      </c>
      <c r="G45" s="99" t="str">
        <f t="shared" si="20"/>
        <v>09</v>
      </c>
      <c r="H45" s="99" t="str">
        <f t="shared" si="21"/>
        <v>00</v>
      </c>
      <c r="I45" s="99">
        <v>11</v>
      </c>
      <c r="J45" t="s">
        <v>124</v>
      </c>
      <c r="K45" t="s">
        <v>125</v>
      </c>
      <c r="L45" t="s">
        <v>81</v>
      </c>
      <c r="M45" t="s">
        <v>615</v>
      </c>
      <c r="N45" t="s">
        <v>606</v>
      </c>
      <c r="O45" t="s">
        <v>82</v>
      </c>
      <c r="P45" t="s">
        <v>49</v>
      </c>
      <c r="Q45" t="s">
        <v>617</v>
      </c>
      <c r="R45" t="s">
        <v>539</v>
      </c>
      <c r="S45" t="s">
        <v>91</v>
      </c>
      <c r="T45" t="s">
        <v>92</v>
      </c>
      <c r="U45">
        <v>4</v>
      </c>
      <c r="V45" t="s">
        <v>40</v>
      </c>
      <c r="W45" s="96" t="s">
        <v>1157</v>
      </c>
      <c r="X45" t="s">
        <v>97</v>
      </c>
      <c r="Y45" t="s">
        <v>94</v>
      </c>
      <c r="Z45" t="s">
        <v>95</v>
      </c>
      <c r="AA45">
        <v>2000</v>
      </c>
      <c r="AB45" t="s">
        <v>66</v>
      </c>
      <c r="AC45">
        <v>2111</v>
      </c>
      <c r="AD45" t="s">
        <v>154</v>
      </c>
      <c r="AE45" s="96" t="s">
        <v>1148</v>
      </c>
      <c r="AF45" t="s">
        <v>57</v>
      </c>
      <c r="AG45" s="6">
        <v>2400000</v>
      </c>
      <c r="AH45" s="1">
        <v>2400000</v>
      </c>
      <c r="AI45" s="1">
        <v>2398871.7400000002</v>
      </c>
      <c r="AJ45" s="1">
        <v>0</v>
      </c>
      <c r="AK45" s="1">
        <f t="shared" si="22"/>
        <v>0</v>
      </c>
      <c r="AL45" s="1">
        <v>0</v>
      </c>
      <c r="AM45" s="1">
        <f t="shared" si="23"/>
        <v>0</v>
      </c>
      <c r="AN45" s="1">
        <v>0</v>
      </c>
      <c r="AO45" s="1">
        <v>0</v>
      </c>
      <c r="AP45" s="1">
        <v>0</v>
      </c>
      <c r="AQ45" s="1">
        <f t="shared" si="24"/>
        <v>1128.2599999997765</v>
      </c>
      <c r="AR45">
        <v>0</v>
      </c>
      <c r="AS45">
        <v>0</v>
      </c>
      <c r="AT45">
        <v>0</v>
      </c>
      <c r="AU45">
        <v>0</v>
      </c>
      <c r="AV45">
        <v>0</v>
      </c>
      <c r="AW45" s="93">
        <v>0</v>
      </c>
      <c r="AX45" s="1">
        <f t="shared" si="25"/>
        <v>2400000</v>
      </c>
      <c r="AY45" s="1">
        <v>0</v>
      </c>
      <c r="AZ45" s="1"/>
      <c r="BA45" s="1"/>
      <c r="BB45" s="1">
        <f t="shared" si="26"/>
        <v>1128.2599999997765</v>
      </c>
    </row>
    <row r="46" spans="1:55" hidden="1" x14ac:dyDescent="0.3">
      <c r="A46" t="str">
        <f>VLOOKUP(B46,'Cubo 13 de marzo'!$A$1:$I$384,1,0)</f>
        <v>521410660011</v>
      </c>
      <c r="B46" t="str">
        <f t="shared" si="16"/>
        <v>521410660011</v>
      </c>
      <c r="C46" s="99">
        <v>5</v>
      </c>
      <c r="D46" s="99" t="str">
        <f t="shared" si="17"/>
        <v>214</v>
      </c>
      <c r="E46" s="99" t="str">
        <f t="shared" si="18"/>
        <v>1</v>
      </c>
      <c r="F46" s="99" t="str">
        <f t="shared" si="19"/>
        <v>0</v>
      </c>
      <c r="G46" s="99">
        <f t="shared" si="20"/>
        <v>66</v>
      </c>
      <c r="H46" s="99" t="str">
        <f t="shared" si="21"/>
        <v>00</v>
      </c>
      <c r="I46" s="99">
        <v>11</v>
      </c>
      <c r="J46" t="s">
        <v>124</v>
      </c>
      <c r="K46" t="s">
        <v>125</v>
      </c>
      <c r="L46" t="s">
        <v>34</v>
      </c>
      <c r="M46" t="s">
        <v>616</v>
      </c>
      <c r="N46" t="s">
        <v>614</v>
      </c>
      <c r="O46" t="s">
        <v>35</v>
      </c>
      <c r="P46" t="s">
        <v>36</v>
      </c>
      <c r="Q46" t="s">
        <v>37</v>
      </c>
      <c r="R46" t="s">
        <v>539</v>
      </c>
      <c r="S46" t="s">
        <v>38</v>
      </c>
      <c r="T46" t="s">
        <v>39</v>
      </c>
      <c r="U46">
        <v>4</v>
      </c>
      <c r="V46" t="s">
        <v>40</v>
      </c>
      <c r="W46" s="96">
        <v>66</v>
      </c>
      <c r="X46" t="s">
        <v>41</v>
      </c>
      <c r="Y46" t="s">
        <v>42</v>
      </c>
      <c r="Z46" t="s">
        <v>43</v>
      </c>
      <c r="AA46">
        <v>2000</v>
      </c>
      <c r="AB46" t="s">
        <v>66</v>
      </c>
      <c r="AC46">
        <v>2141</v>
      </c>
      <c r="AD46" t="s">
        <v>159</v>
      </c>
      <c r="AE46" s="96" t="s">
        <v>1148</v>
      </c>
      <c r="AF46" t="s">
        <v>57</v>
      </c>
      <c r="AG46" s="6">
        <v>30000</v>
      </c>
      <c r="AH46" s="1">
        <v>30000</v>
      </c>
      <c r="AI46" s="1">
        <v>0</v>
      </c>
      <c r="AJ46" s="1">
        <v>0</v>
      </c>
      <c r="AK46" s="1">
        <f t="shared" si="22"/>
        <v>0</v>
      </c>
      <c r="AL46" s="1">
        <v>0</v>
      </c>
      <c r="AM46" s="1">
        <f t="shared" si="23"/>
        <v>0</v>
      </c>
      <c r="AN46" s="1">
        <v>0</v>
      </c>
      <c r="AO46" s="1">
        <v>0</v>
      </c>
      <c r="AP46" s="1">
        <v>0</v>
      </c>
      <c r="AQ46" s="1">
        <f t="shared" si="24"/>
        <v>30000</v>
      </c>
      <c r="AR46">
        <v>0</v>
      </c>
      <c r="AS46">
        <v>0</v>
      </c>
      <c r="AT46">
        <v>0</v>
      </c>
      <c r="AU46">
        <v>0</v>
      </c>
      <c r="AV46">
        <v>0</v>
      </c>
      <c r="AW46" s="93">
        <v>0</v>
      </c>
      <c r="AX46" s="1">
        <f t="shared" si="25"/>
        <v>30000</v>
      </c>
      <c r="AY46" s="1">
        <v>0</v>
      </c>
      <c r="AZ46" s="1"/>
      <c r="BA46" s="1"/>
      <c r="BB46" s="1">
        <f t="shared" si="26"/>
        <v>30000</v>
      </c>
    </row>
    <row r="47" spans="1:55" hidden="1" x14ac:dyDescent="0.3">
      <c r="A47" t="str">
        <f>VLOOKUP(B47,'Cubo 13 de marzo'!$A$1:$I$384,1,0)</f>
        <v>521410060011</v>
      </c>
      <c r="B47" t="str">
        <f t="shared" si="16"/>
        <v>521410060011</v>
      </c>
      <c r="C47" s="99">
        <v>5</v>
      </c>
      <c r="D47" s="99" t="str">
        <f t="shared" si="17"/>
        <v>214</v>
      </c>
      <c r="E47" s="99" t="str">
        <f t="shared" si="18"/>
        <v>1</v>
      </c>
      <c r="F47" s="99" t="str">
        <f t="shared" si="19"/>
        <v>0</v>
      </c>
      <c r="G47" s="99" t="str">
        <f t="shared" si="20"/>
        <v>06</v>
      </c>
      <c r="H47" s="99" t="str">
        <f t="shared" si="21"/>
        <v>00</v>
      </c>
      <c r="I47" s="99">
        <v>11</v>
      </c>
      <c r="J47" t="s">
        <v>124</v>
      </c>
      <c r="K47" t="s">
        <v>125</v>
      </c>
      <c r="L47" t="s">
        <v>81</v>
      </c>
      <c r="M47" t="s">
        <v>615</v>
      </c>
      <c r="N47" t="s">
        <v>606</v>
      </c>
      <c r="O47" t="s">
        <v>82</v>
      </c>
      <c r="P47" t="s">
        <v>49</v>
      </c>
      <c r="Q47" t="s">
        <v>617</v>
      </c>
      <c r="R47" t="s">
        <v>539</v>
      </c>
      <c r="S47" t="s">
        <v>83</v>
      </c>
      <c r="T47" t="s">
        <v>84</v>
      </c>
      <c r="U47">
        <v>4</v>
      </c>
      <c r="V47" t="s">
        <v>40</v>
      </c>
      <c r="W47" s="96" t="s">
        <v>1154</v>
      </c>
      <c r="X47" t="s">
        <v>248</v>
      </c>
      <c r="Y47" t="s">
        <v>249</v>
      </c>
      <c r="Z47" t="s">
        <v>250</v>
      </c>
      <c r="AA47">
        <v>2000</v>
      </c>
      <c r="AB47" t="s">
        <v>66</v>
      </c>
      <c r="AC47">
        <v>2141</v>
      </c>
      <c r="AD47" t="s">
        <v>159</v>
      </c>
      <c r="AE47" s="96" t="s">
        <v>1148</v>
      </c>
      <c r="AF47" t="s">
        <v>57</v>
      </c>
      <c r="AG47" s="6">
        <v>10000</v>
      </c>
      <c r="AH47" s="1">
        <v>10000</v>
      </c>
      <c r="AI47" s="1">
        <v>0</v>
      </c>
      <c r="AJ47" s="1">
        <v>0</v>
      </c>
      <c r="AK47" s="1">
        <f t="shared" si="22"/>
        <v>0</v>
      </c>
      <c r="AL47" s="1">
        <v>0</v>
      </c>
      <c r="AM47" s="1">
        <f t="shared" si="23"/>
        <v>0</v>
      </c>
      <c r="AN47" s="1">
        <v>0</v>
      </c>
      <c r="AO47" s="1">
        <v>0</v>
      </c>
      <c r="AP47" s="1">
        <v>0</v>
      </c>
      <c r="AQ47" s="1">
        <f t="shared" si="24"/>
        <v>10000</v>
      </c>
      <c r="AR47">
        <v>0</v>
      </c>
      <c r="AS47">
        <v>0</v>
      </c>
      <c r="AT47">
        <v>0</v>
      </c>
      <c r="AU47">
        <v>0</v>
      </c>
      <c r="AV47">
        <v>0</v>
      </c>
      <c r="AW47" s="93">
        <v>0</v>
      </c>
      <c r="AX47" s="1">
        <f t="shared" si="25"/>
        <v>10000</v>
      </c>
      <c r="AY47" s="1">
        <v>0</v>
      </c>
      <c r="AZ47" s="1"/>
      <c r="BA47" s="1"/>
      <c r="BB47" s="1">
        <f t="shared" si="26"/>
        <v>10000</v>
      </c>
    </row>
    <row r="48" spans="1:55" hidden="1" x14ac:dyDescent="0.3">
      <c r="A48" t="str">
        <f>VLOOKUP(B48,'Cubo 13 de marzo'!$A$1:$I$384,1,0)</f>
        <v>521610240011</v>
      </c>
      <c r="B48" t="str">
        <f t="shared" si="16"/>
        <v>521610240011</v>
      </c>
      <c r="C48" s="99">
        <v>5</v>
      </c>
      <c r="D48" s="99" t="str">
        <f t="shared" si="17"/>
        <v>216</v>
      </c>
      <c r="E48" s="99" t="str">
        <f t="shared" si="18"/>
        <v>1</v>
      </c>
      <c r="F48" s="99" t="str">
        <f t="shared" si="19"/>
        <v>0</v>
      </c>
      <c r="G48" s="99">
        <f t="shared" si="20"/>
        <v>24</v>
      </c>
      <c r="H48" s="99" t="str">
        <f t="shared" si="21"/>
        <v>00</v>
      </c>
      <c r="I48" s="99">
        <v>11</v>
      </c>
      <c r="J48" t="s">
        <v>124</v>
      </c>
      <c r="K48" t="s">
        <v>125</v>
      </c>
      <c r="L48" t="s">
        <v>178</v>
      </c>
      <c r="M48" t="s">
        <v>512</v>
      </c>
      <c r="N48" t="s">
        <v>610</v>
      </c>
      <c r="O48" t="s">
        <v>179</v>
      </c>
      <c r="P48" t="s">
        <v>49</v>
      </c>
      <c r="Q48" t="s">
        <v>617</v>
      </c>
      <c r="R48" t="s">
        <v>539</v>
      </c>
      <c r="S48" t="s">
        <v>60</v>
      </c>
      <c r="T48" t="s">
        <v>61</v>
      </c>
      <c r="U48">
        <v>2</v>
      </c>
      <c r="V48" t="s">
        <v>180</v>
      </c>
      <c r="W48" s="96">
        <v>24</v>
      </c>
      <c r="X48" t="s">
        <v>181</v>
      </c>
      <c r="Y48" t="s">
        <v>182</v>
      </c>
      <c r="Z48" t="s">
        <v>183</v>
      </c>
      <c r="AA48">
        <v>2000</v>
      </c>
      <c r="AB48" t="s">
        <v>66</v>
      </c>
      <c r="AC48">
        <v>2161</v>
      </c>
      <c r="AD48" t="s">
        <v>184</v>
      </c>
      <c r="AE48" s="96" t="s">
        <v>1148</v>
      </c>
      <c r="AF48" t="s">
        <v>57</v>
      </c>
      <c r="AG48" s="6">
        <v>400000</v>
      </c>
      <c r="AH48" s="1">
        <v>400000</v>
      </c>
      <c r="AI48" s="1">
        <v>0</v>
      </c>
      <c r="AJ48" s="1">
        <v>0</v>
      </c>
      <c r="AK48" s="1">
        <f t="shared" si="22"/>
        <v>0</v>
      </c>
      <c r="AL48" s="1">
        <v>0</v>
      </c>
      <c r="AM48" s="1">
        <f t="shared" si="23"/>
        <v>0</v>
      </c>
      <c r="AN48" s="1">
        <v>0</v>
      </c>
      <c r="AO48" s="1">
        <v>0</v>
      </c>
      <c r="AP48" s="1">
        <v>0</v>
      </c>
      <c r="AQ48" s="1">
        <f t="shared" si="24"/>
        <v>400000</v>
      </c>
      <c r="AR48">
        <v>0</v>
      </c>
      <c r="AS48">
        <v>0</v>
      </c>
      <c r="AT48">
        <v>0</v>
      </c>
      <c r="AU48">
        <v>0</v>
      </c>
      <c r="AV48">
        <v>0</v>
      </c>
      <c r="AW48" s="93">
        <v>0</v>
      </c>
      <c r="AX48" s="1">
        <f t="shared" si="25"/>
        <v>400000</v>
      </c>
      <c r="AY48" s="1">
        <v>0</v>
      </c>
      <c r="AZ48" s="1"/>
      <c r="BA48" s="1"/>
      <c r="BB48" s="1">
        <f t="shared" si="26"/>
        <v>400000</v>
      </c>
    </row>
    <row r="49" spans="1:54" hidden="1" x14ac:dyDescent="0.3">
      <c r="A49" t="str">
        <f>VLOOKUP(B49,'Cubo 13 de marzo'!$A$1:$I$384,1,0)</f>
        <v>521610270011</v>
      </c>
      <c r="B49" t="str">
        <f t="shared" si="16"/>
        <v>521610270011</v>
      </c>
      <c r="C49" s="99">
        <v>5</v>
      </c>
      <c r="D49" s="99" t="str">
        <f t="shared" si="17"/>
        <v>216</v>
      </c>
      <c r="E49" s="99" t="str">
        <f t="shared" si="18"/>
        <v>1</v>
      </c>
      <c r="F49" s="99" t="str">
        <f t="shared" si="19"/>
        <v>0</v>
      </c>
      <c r="G49" s="99">
        <f t="shared" si="20"/>
        <v>27</v>
      </c>
      <c r="H49" s="99" t="str">
        <f t="shared" si="21"/>
        <v>00</v>
      </c>
      <c r="I49" s="99">
        <v>11</v>
      </c>
      <c r="J49" t="s">
        <v>124</v>
      </c>
      <c r="K49" t="s">
        <v>125</v>
      </c>
      <c r="L49" t="s">
        <v>47</v>
      </c>
      <c r="M49" t="s">
        <v>512</v>
      </c>
      <c r="N49" t="s">
        <v>608</v>
      </c>
      <c r="O49" t="s">
        <v>48</v>
      </c>
      <c r="P49" t="s">
        <v>49</v>
      </c>
      <c r="Q49" t="s">
        <v>617</v>
      </c>
      <c r="R49" t="s">
        <v>539</v>
      </c>
      <c r="S49" t="s">
        <v>50</v>
      </c>
      <c r="T49" t="s">
        <v>51</v>
      </c>
      <c r="U49">
        <v>3</v>
      </c>
      <c r="V49" t="s">
        <v>52</v>
      </c>
      <c r="W49" s="96">
        <v>27</v>
      </c>
      <c r="X49" t="s">
        <v>53</v>
      </c>
      <c r="Y49" t="s">
        <v>54</v>
      </c>
      <c r="Z49" t="s">
        <v>55</v>
      </c>
      <c r="AA49">
        <v>2000</v>
      </c>
      <c r="AB49" t="s">
        <v>66</v>
      </c>
      <c r="AC49">
        <v>2161</v>
      </c>
      <c r="AD49" t="s">
        <v>184</v>
      </c>
      <c r="AE49" s="96" t="s">
        <v>1148</v>
      </c>
      <c r="AF49" t="s">
        <v>57</v>
      </c>
      <c r="AG49" s="6">
        <v>170000</v>
      </c>
      <c r="AH49" s="1">
        <v>170000</v>
      </c>
      <c r="AI49" s="1">
        <v>0</v>
      </c>
      <c r="AJ49" s="1">
        <v>0</v>
      </c>
      <c r="AK49" s="1">
        <f t="shared" si="22"/>
        <v>0</v>
      </c>
      <c r="AL49" s="1">
        <v>0</v>
      </c>
      <c r="AM49" s="1">
        <f t="shared" si="23"/>
        <v>0</v>
      </c>
      <c r="AN49" s="1">
        <v>0</v>
      </c>
      <c r="AO49" s="1">
        <v>0</v>
      </c>
      <c r="AP49" s="1">
        <v>0</v>
      </c>
      <c r="AQ49" s="1">
        <f t="shared" si="24"/>
        <v>170000</v>
      </c>
      <c r="AR49">
        <v>0</v>
      </c>
      <c r="AS49">
        <v>0</v>
      </c>
      <c r="AT49">
        <v>0</v>
      </c>
      <c r="AU49">
        <v>0</v>
      </c>
      <c r="AV49">
        <v>0</v>
      </c>
      <c r="AW49" s="93">
        <v>0</v>
      </c>
      <c r="AX49" s="1">
        <f t="shared" si="25"/>
        <v>170000</v>
      </c>
      <c r="AY49" s="1">
        <v>0</v>
      </c>
      <c r="AZ49" s="1"/>
      <c r="BA49" s="1"/>
      <c r="BB49" s="1">
        <f t="shared" si="26"/>
        <v>170000</v>
      </c>
    </row>
    <row r="50" spans="1:54" hidden="1" x14ac:dyDescent="0.3">
      <c r="A50" t="str">
        <f>VLOOKUP(B50,'Cubo 13 de marzo'!$A$1:$I$384,1,0)</f>
        <v>521610060011</v>
      </c>
      <c r="B50" t="str">
        <f t="shared" si="16"/>
        <v>521610060011</v>
      </c>
      <c r="C50" s="99">
        <v>5</v>
      </c>
      <c r="D50" s="99" t="str">
        <f t="shared" si="17"/>
        <v>216</v>
      </c>
      <c r="E50" s="99" t="str">
        <f t="shared" si="18"/>
        <v>1</v>
      </c>
      <c r="F50" s="99" t="str">
        <f t="shared" si="19"/>
        <v>0</v>
      </c>
      <c r="G50" s="99" t="str">
        <f t="shared" si="20"/>
        <v>06</v>
      </c>
      <c r="H50" s="99" t="str">
        <f t="shared" si="21"/>
        <v>00</v>
      </c>
      <c r="I50" s="99">
        <v>11</v>
      </c>
      <c r="J50" t="s">
        <v>124</v>
      </c>
      <c r="K50" t="s">
        <v>125</v>
      </c>
      <c r="L50" t="s">
        <v>81</v>
      </c>
      <c r="M50" t="s">
        <v>615</v>
      </c>
      <c r="N50" t="s">
        <v>606</v>
      </c>
      <c r="O50" t="s">
        <v>82</v>
      </c>
      <c r="P50" t="s">
        <v>49</v>
      </c>
      <c r="Q50" t="s">
        <v>617</v>
      </c>
      <c r="R50" t="s">
        <v>539</v>
      </c>
      <c r="S50" t="s">
        <v>83</v>
      </c>
      <c r="T50" t="s">
        <v>84</v>
      </c>
      <c r="U50">
        <v>4</v>
      </c>
      <c r="V50" t="s">
        <v>40</v>
      </c>
      <c r="W50" s="96" t="s">
        <v>1154</v>
      </c>
      <c r="X50" t="s">
        <v>248</v>
      </c>
      <c r="Y50" t="s">
        <v>249</v>
      </c>
      <c r="Z50" t="s">
        <v>250</v>
      </c>
      <c r="AA50">
        <v>2000</v>
      </c>
      <c r="AB50" t="s">
        <v>66</v>
      </c>
      <c r="AC50">
        <v>2161</v>
      </c>
      <c r="AD50" t="s">
        <v>184</v>
      </c>
      <c r="AE50" s="96" t="s">
        <v>1148</v>
      </c>
      <c r="AF50" t="s">
        <v>57</v>
      </c>
      <c r="AG50" s="6">
        <v>2000</v>
      </c>
      <c r="AH50" s="1">
        <v>2000</v>
      </c>
      <c r="AI50" s="1">
        <v>0</v>
      </c>
      <c r="AJ50" s="1">
        <v>0</v>
      </c>
      <c r="AK50" s="1">
        <f t="shared" si="22"/>
        <v>0</v>
      </c>
      <c r="AL50" s="1">
        <v>0</v>
      </c>
      <c r="AM50" s="1">
        <f t="shared" si="23"/>
        <v>0</v>
      </c>
      <c r="AN50" s="1">
        <v>0</v>
      </c>
      <c r="AO50" s="1">
        <v>0</v>
      </c>
      <c r="AP50" s="1">
        <v>0</v>
      </c>
      <c r="AQ50" s="1">
        <f t="shared" si="24"/>
        <v>2000</v>
      </c>
      <c r="AR50">
        <v>0</v>
      </c>
      <c r="AS50">
        <v>0</v>
      </c>
      <c r="AT50">
        <v>0</v>
      </c>
      <c r="AU50">
        <v>0</v>
      </c>
      <c r="AV50">
        <v>0</v>
      </c>
      <c r="AW50" s="93">
        <v>0</v>
      </c>
      <c r="AX50" s="1">
        <f t="shared" si="25"/>
        <v>2000</v>
      </c>
      <c r="AY50" s="1">
        <v>0</v>
      </c>
      <c r="AZ50" s="1"/>
      <c r="BA50" s="1"/>
      <c r="BB50" s="1">
        <f t="shared" si="26"/>
        <v>2000</v>
      </c>
    </row>
    <row r="51" spans="1:54" hidden="1" x14ac:dyDescent="0.3">
      <c r="A51" t="str">
        <f>VLOOKUP(B51,'Cubo 13 de marzo'!$A$1:$I$384,1,0)</f>
        <v>521610090011</v>
      </c>
      <c r="B51" t="str">
        <f t="shared" si="16"/>
        <v>521610090011</v>
      </c>
      <c r="C51" s="99">
        <v>5</v>
      </c>
      <c r="D51" s="99" t="str">
        <f t="shared" si="17"/>
        <v>216</v>
      </c>
      <c r="E51" s="99" t="str">
        <f t="shared" si="18"/>
        <v>1</v>
      </c>
      <c r="F51" s="99" t="str">
        <f t="shared" si="19"/>
        <v>0</v>
      </c>
      <c r="G51" s="99" t="str">
        <f t="shared" si="20"/>
        <v>09</v>
      </c>
      <c r="H51" s="99" t="str">
        <f t="shared" si="21"/>
        <v>00</v>
      </c>
      <c r="I51" s="99">
        <v>11</v>
      </c>
      <c r="J51" t="s">
        <v>124</v>
      </c>
      <c r="K51" t="s">
        <v>125</v>
      </c>
      <c r="L51" t="s">
        <v>81</v>
      </c>
      <c r="M51" t="s">
        <v>615</v>
      </c>
      <c r="N51" t="s">
        <v>606</v>
      </c>
      <c r="O51" t="s">
        <v>82</v>
      </c>
      <c r="P51" t="s">
        <v>49</v>
      </c>
      <c r="Q51" t="s">
        <v>617</v>
      </c>
      <c r="R51" t="s">
        <v>539</v>
      </c>
      <c r="S51" t="s">
        <v>91</v>
      </c>
      <c r="T51" t="s">
        <v>92</v>
      </c>
      <c r="U51">
        <v>4</v>
      </c>
      <c r="V51" t="s">
        <v>40</v>
      </c>
      <c r="W51" s="96" t="s">
        <v>1157</v>
      </c>
      <c r="X51" t="s">
        <v>97</v>
      </c>
      <c r="Y51" t="s">
        <v>94</v>
      </c>
      <c r="Z51" t="s">
        <v>95</v>
      </c>
      <c r="AA51">
        <v>2000</v>
      </c>
      <c r="AB51" t="s">
        <v>66</v>
      </c>
      <c r="AC51">
        <v>2161</v>
      </c>
      <c r="AD51" t="s">
        <v>184</v>
      </c>
      <c r="AE51" s="96" t="s">
        <v>1148</v>
      </c>
      <c r="AF51" t="s">
        <v>57</v>
      </c>
      <c r="AG51" s="6">
        <v>655025</v>
      </c>
      <c r="AH51" s="1">
        <v>650000</v>
      </c>
      <c r="AI51" s="1">
        <v>649877.68999999994</v>
      </c>
      <c r="AJ51" s="1">
        <v>0</v>
      </c>
      <c r="AK51" s="1">
        <f t="shared" si="22"/>
        <v>0</v>
      </c>
      <c r="AL51" s="1">
        <v>0</v>
      </c>
      <c r="AM51" s="1">
        <f t="shared" si="23"/>
        <v>0</v>
      </c>
      <c r="AN51" s="1">
        <v>0</v>
      </c>
      <c r="AO51" s="1">
        <v>0</v>
      </c>
      <c r="AP51" s="1">
        <v>0</v>
      </c>
      <c r="AQ51" s="1">
        <f t="shared" si="24"/>
        <v>5147.3100000000559</v>
      </c>
      <c r="AR51">
        <v>0</v>
      </c>
      <c r="AS51" s="1">
        <v>5025</v>
      </c>
      <c r="AT51">
        <v>0</v>
      </c>
      <c r="AU51">
        <v>0</v>
      </c>
      <c r="AV51" s="1">
        <v>5025</v>
      </c>
      <c r="AW51" s="93">
        <v>0</v>
      </c>
      <c r="AX51" s="1">
        <f t="shared" si="25"/>
        <v>655025</v>
      </c>
      <c r="AY51" s="1">
        <v>0</v>
      </c>
      <c r="AZ51" s="1"/>
      <c r="BA51" s="1"/>
      <c r="BB51" s="1">
        <f t="shared" si="26"/>
        <v>5147.3100000000559</v>
      </c>
    </row>
    <row r="52" spans="1:54" hidden="1" x14ac:dyDescent="0.3">
      <c r="A52" t="str">
        <f>VLOOKUP(B52,'Cubo 13 de marzo'!$A$1:$I$384,1,0)</f>
        <v>521610250011</v>
      </c>
      <c r="B52" t="str">
        <f t="shared" si="16"/>
        <v>521610250011</v>
      </c>
      <c r="C52" s="99">
        <v>5</v>
      </c>
      <c r="D52" s="99" t="str">
        <f t="shared" si="17"/>
        <v>216</v>
      </c>
      <c r="E52" s="99" t="str">
        <f t="shared" si="18"/>
        <v>1</v>
      </c>
      <c r="F52" s="99" t="str">
        <f t="shared" si="19"/>
        <v>0</v>
      </c>
      <c r="G52" s="99">
        <f t="shared" si="20"/>
        <v>25</v>
      </c>
      <c r="H52" s="99" t="str">
        <f t="shared" si="21"/>
        <v>00</v>
      </c>
      <c r="I52" s="99">
        <v>11</v>
      </c>
      <c r="J52" t="s">
        <v>124</v>
      </c>
      <c r="K52" t="s">
        <v>125</v>
      </c>
      <c r="L52" t="s">
        <v>81</v>
      </c>
      <c r="M52" t="s">
        <v>615</v>
      </c>
      <c r="N52" t="s">
        <v>606</v>
      </c>
      <c r="O52" t="s">
        <v>82</v>
      </c>
      <c r="P52" t="s">
        <v>49</v>
      </c>
      <c r="Q52" t="s">
        <v>617</v>
      </c>
      <c r="R52" t="s">
        <v>539</v>
      </c>
      <c r="S52" t="s">
        <v>50</v>
      </c>
      <c r="T52" t="s">
        <v>51</v>
      </c>
      <c r="U52">
        <v>2</v>
      </c>
      <c r="V52" t="s">
        <v>180</v>
      </c>
      <c r="W52" s="96">
        <v>25</v>
      </c>
      <c r="X52" t="s">
        <v>322</v>
      </c>
      <c r="Y52" t="s">
        <v>323</v>
      </c>
      <c r="Z52" t="s">
        <v>324</v>
      </c>
      <c r="AA52">
        <v>2000</v>
      </c>
      <c r="AB52" t="s">
        <v>66</v>
      </c>
      <c r="AC52">
        <v>2161</v>
      </c>
      <c r="AD52" t="s">
        <v>184</v>
      </c>
      <c r="AE52" s="96" t="s">
        <v>1148</v>
      </c>
      <c r="AF52" t="s">
        <v>57</v>
      </c>
      <c r="AG52" s="6">
        <v>1000000</v>
      </c>
      <c r="AH52" s="1">
        <v>1000000</v>
      </c>
      <c r="AI52" s="1">
        <v>0</v>
      </c>
      <c r="AJ52" s="1">
        <v>0</v>
      </c>
      <c r="AK52" s="1">
        <f t="shared" si="22"/>
        <v>0</v>
      </c>
      <c r="AL52" s="1">
        <v>0</v>
      </c>
      <c r="AM52" s="1">
        <f t="shared" si="23"/>
        <v>0</v>
      </c>
      <c r="AN52" s="1">
        <v>0</v>
      </c>
      <c r="AO52" s="1">
        <v>0</v>
      </c>
      <c r="AP52" s="1">
        <v>0</v>
      </c>
      <c r="AQ52" s="1">
        <f t="shared" si="24"/>
        <v>1000000</v>
      </c>
      <c r="AR52">
        <v>0</v>
      </c>
      <c r="AS52">
        <v>0</v>
      </c>
      <c r="AT52">
        <v>0</v>
      </c>
      <c r="AU52">
        <v>0</v>
      </c>
      <c r="AV52">
        <v>0</v>
      </c>
      <c r="AW52" s="93">
        <v>0</v>
      </c>
      <c r="AX52" s="1">
        <f t="shared" si="25"/>
        <v>1000000</v>
      </c>
      <c r="AY52" s="1">
        <v>0</v>
      </c>
      <c r="AZ52" s="1"/>
      <c r="BA52" s="1"/>
      <c r="BB52" s="1">
        <f t="shared" si="26"/>
        <v>1000000</v>
      </c>
    </row>
    <row r="53" spans="1:54" hidden="1" x14ac:dyDescent="0.3">
      <c r="A53" t="str">
        <f>VLOOKUP(B53,'Cubo 13 de marzo'!$A$1:$I$384,1,0)</f>
        <v>521610290011</v>
      </c>
      <c r="B53" t="str">
        <f t="shared" si="16"/>
        <v>521610290011</v>
      </c>
      <c r="C53" s="99">
        <v>5</v>
      </c>
      <c r="D53" s="99" t="str">
        <f t="shared" si="17"/>
        <v>216</v>
      </c>
      <c r="E53" s="99" t="str">
        <f t="shared" si="18"/>
        <v>1</v>
      </c>
      <c r="F53" s="99" t="str">
        <f t="shared" si="19"/>
        <v>0</v>
      </c>
      <c r="G53" s="99">
        <f t="shared" si="20"/>
        <v>29</v>
      </c>
      <c r="H53" s="99" t="str">
        <f t="shared" si="21"/>
        <v>00</v>
      </c>
      <c r="I53" s="99">
        <v>11</v>
      </c>
      <c r="J53" t="s">
        <v>124</v>
      </c>
      <c r="K53" t="s">
        <v>125</v>
      </c>
      <c r="L53" t="s">
        <v>81</v>
      </c>
      <c r="M53" t="s">
        <v>615</v>
      </c>
      <c r="N53" t="s">
        <v>606</v>
      </c>
      <c r="O53" t="s">
        <v>82</v>
      </c>
      <c r="P53" t="s">
        <v>49</v>
      </c>
      <c r="Q53" t="s">
        <v>617</v>
      </c>
      <c r="R53" t="s">
        <v>539</v>
      </c>
      <c r="S53" t="s">
        <v>50</v>
      </c>
      <c r="T53" t="s">
        <v>51</v>
      </c>
      <c r="U53">
        <v>2</v>
      </c>
      <c r="V53" t="s">
        <v>180</v>
      </c>
      <c r="W53" s="96">
        <v>29</v>
      </c>
      <c r="X53" t="s">
        <v>327</v>
      </c>
      <c r="Y53" t="s">
        <v>328</v>
      </c>
      <c r="Z53" t="s">
        <v>329</v>
      </c>
      <c r="AA53">
        <v>2000</v>
      </c>
      <c r="AB53" t="s">
        <v>66</v>
      </c>
      <c r="AC53">
        <v>2161</v>
      </c>
      <c r="AD53" t="s">
        <v>184</v>
      </c>
      <c r="AE53" s="96" t="s">
        <v>1148</v>
      </c>
      <c r="AF53" t="s">
        <v>57</v>
      </c>
      <c r="AG53" s="6">
        <v>50000</v>
      </c>
      <c r="AH53" s="1">
        <v>50000</v>
      </c>
      <c r="AI53" s="1">
        <v>0</v>
      </c>
      <c r="AJ53" s="1">
        <v>0</v>
      </c>
      <c r="AK53" s="1">
        <f t="shared" si="22"/>
        <v>0</v>
      </c>
      <c r="AL53" s="1">
        <v>0</v>
      </c>
      <c r="AM53" s="1">
        <f t="shared" si="23"/>
        <v>0</v>
      </c>
      <c r="AN53" s="1">
        <v>0</v>
      </c>
      <c r="AO53" s="1">
        <v>0</v>
      </c>
      <c r="AP53" s="1">
        <v>0</v>
      </c>
      <c r="AQ53" s="1">
        <f t="shared" si="24"/>
        <v>50000</v>
      </c>
      <c r="AR53">
        <v>0</v>
      </c>
      <c r="AS53">
        <v>0</v>
      </c>
      <c r="AT53">
        <v>0</v>
      </c>
      <c r="AU53">
        <v>0</v>
      </c>
      <c r="AV53">
        <v>0</v>
      </c>
      <c r="AW53" s="93">
        <v>0</v>
      </c>
      <c r="AX53" s="1">
        <f t="shared" si="25"/>
        <v>50000</v>
      </c>
      <c r="AY53" s="1">
        <v>0</v>
      </c>
      <c r="AZ53" s="1"/>
      <c r="BA53" s="1"/>
      <c r="BB53" s="1">
        <f t="shared" si="26"/>
        <v>50000</v>
      </c>
    </row>
    <row r="54" spans="1:54" hidden="1" x14ac:dyDescent="0.3">
      <c r="A54" t="str">
        <f>VLOOKUP(B54,'Cubo 13 de marzo'!$A$1:$I$384,1,0)</f>
        <v>521710420011</v>
      </c>
      <c r="B54" t="str">
        <f t="shared" si="16"/>
        <v>521710420011</v>
      </c>
      <c r="C54" s="99">
        <v>5</v>
      </c>
      <c r="D54" s="99" t="str">
        <f t="shared" si="17"/>
        <v>217</v>
      </c>
      <c r="E54" s="99" t="str">
        <f t="shared" si="18"/>
        <v>1</v>
      </c>
      <c r="F54" s="99" t="str">
        <f t="shared" si="19"/>
        <v>0</v>
      </c>
      <c r="G54" s="99">
        <f t="shared" si="20"/>
        <v>42</v>
      </c>
      <c r="H54" s="99" t="str">
        <f t="shared" si="21"/>
        <v>00</v>
      </c>
      <c r="I54" s="99">
        <v>11</v>
      </c>
      <c r="J54" t="s">
        <v>124</v>
      </c>
      <c r="K54" t="s">
        <v>125</v>
      </c>
      <c r="L54" t="s">
        <v>81</v>
      </c>
      <c r="M54" t="s">
        <v>615</v>
      </c>
      <c r="N54" t="s">
        <v>606</v>
      </c>
      <c r="O54" t="s">
        <v>82</v>
      </c>
      <c r="P54" t="s">
        <v>49</v>
      </c>
      <c r="Q54" t="s">
        <v>617</v>
      </c>
      <c r="R54" t="s">
        <v>539</v>
      </c>
      <c r="S54" t="s">
        <v>331</v>
      </c>
      <c r="T54" t="s">
        <v>332</v>
      </c>
      <c r="U54">
        <v>1</v>
      </c>
      <c r="V54" t="s">
        <v>62</v>
      </c>
      <c r="W54" s="96">
        <v>42</v>
      </c>
      <c r="X54" t="s">
        <v>337</v>
      </c>
      <c r="Y54" t="s">
        <v>338</v>
      </c>
      <c r="Z54" t="s">
        <v>339</v>
      </c>
      <c r="AA54">
        <v>2000</v>
      </c>
      <c r="AB54" t="s">
        <v>66</v>
      </c>
      <c r="AC54" s="90">
        <v>2171</v>
      </c>
      <c r="AD54" s="90" t="s">
        <v>340</v>
      </c>
      <c r="AE54" s="96" t="s">
        <v>1148</v>
      </c>
      <c r="AF54" s="90" t="s">
        <v>57</v>
      </c>
      <c r="AG54" s="91">
        <v>200000</v>
      </c>
      <c r="AH54" s="11">
        <v>200000</v>
      </c>
      <c r="AI54" s="1">
        <v>0</v>
      </c>
      <c r="AJ54" s="1">
        <v>0</v>
      </c>
      <c r="AK54" s="1">
        <f t="shared" si="22"/>
        <v>0</v>
      </c>
      <c r="AL54" s="1">
        <v>0</v>
      </c>
      <c r="AM54" s="1">
        <f t="shared" si="23"/>
        <v>0</v>
      </c>
      <c r="AN54" s="1">
        <v>0</v>
      </c>
      <c r="AO54" s="1">
        <v>0</v>
      </c>
      <c r="AP54" s="1">
        <v>0</v>
      </c>
      <c r="AQ54" s="11">
        <f t="shared" si="24"/>
        <v>200000</v>
      </c>
      <c r="AR54">
        <v>0</v>
      </c>
      <c r="AS54">
        <v>0</v>
      </c>
      <c r="AT54">
        <v>0</v>
      </c>
      <c r="AU54">
        <v>0</v>
      </c>
      <c r="AV54">
        <v>0</v>
      </c>
      <c r="AW54" s="93">
        <v>0</v>
      </c>
      <c r="AX54" s="1">
        <f t="shared" si="25"/>
        <v>200000</v>
      </c>
      <c r="AY54" s="1">
        <v>0</v>
      </c>
      <c r="AZ54" s="1"/>
      <c r="BA54" s="1"/>
      <c r="BB54" s="11">
        <f t="shared" si="26"/>
        <v>200000</v>
      </c>
    </row>
    <row r="55" spans="1:54" hidden="1" x14ac:dyDescent="0.3">
      <c r="A55" t="str">
        <f>VLOOKUP(B55,'Cubo 13 de marzo'!$A$1:$I$384,1,0)</f>
        <v>521810210011</v>
      </c>
      <c r="B55" t="str">
        <f t="shared" si="16"/>
        <v>521810210011</v>
      </c>
      <c r="C55" s="99">
        <v>5</v>
      </c>
      <c r="D55" s="99" t="str">
        <f t="shared" si="17"/>
        <v>218</v>
      </c>
      <c r="E55" s="99" t="str">
        <f t="shared" si="18"/>
        <v>1</v>
      </c>
      <c r="F55" s="99" t="str">
        <f t="shared" si="19"/>
        <v>0</v>
      </c>
      <c r="G55" s="99">
        <f t="shared" si="20"/>
        <v>21</v>
      </c>
      <c r="H55" s="99" t="str">
        <f t="shared" si="21"/>
        <v>00</v>
      </c>
      <c r="I55" s="99">
        <v>11</v>
      </c>
      <c r="J55" t="s">
        <v>124</v>
      </c>
      <c r="K55" t="s">
        <v>125</v>
      </c>
      <c r="L55" t="s">
        <v>58</v>
      </c>
      <c r="M55" t="s">
        <v>615</v>
      </c>
      <c r="N55" t="s">
        <v>607</v>
      </c>
      <c r="O55" t="s">
        <v>59</v>
      </c>
      <c r="P55" t="s">
        <v>49</v>
      </c>
      <c r="Q55" t="s">
        <v>617</v>
      </c>
      <c r="R55" t="s">
        <v>539</v>
      </c>
      <c r="S55" t="s">
        <v>60</v>
      </c>
      <c r="T55" t="s">
        <v>61</v>
      </c>
      <c r="U55">
        <v>1</v>
      </c>
      <c r="V55" t="s">
        <v>62</v>
      </c>
      <c r="W55" s="96">
        <v>21</v>
      </c>
      <c r="X55" t="s">
        <v>69</v>
      </c>
      <c r="Y55" t="s">
        <v>64</v>
      </c>
      <c r="Z55" t="s">
        <v>65</v>
      </c>
      <c r="AA55">
        <v>2000</v>
      </c>
      <c r="AB55" t="s">
        <v>66</v>
      </c>
      <c r="AC55">
        <v>2181</v>
      </c>
      <c r="AD55" t="s">
        <v>189</v>
      </c>
      <c r="AE55" s="96" t="s">
        <v>1148</v>
      </c>
      <c r="AF55" t="s">
        <v>57</v>
      </c>
      <c r="AG55" s="6">
        <v>50000</v>
      </c>
      <c r="AH55" s="1">
        <v>50000</v>
      </c>
      <c r="AI55" s="1">
        <v>0</v>
      </c>
      <c r="AJ55" s="1">
        <v>0</v>
      </c>
      <c r="AK55" s="1">
        <f t="shared" si="22"/>
        <v>0</v>
      </c>
      <c r="AL55" s="1">
        <v>0</v>
      </c>
      <c r="AM55" s="1">
        <f t="shared" si="23"/>
        <v>0</v>
      </c>
      <c r="AN55" s="1">
        <v>0</v>
      </c>
      <c r="AO55" s="1">
        <v>0</v>
      </c>
      <c r="AP55" s="1">
        <v>0</v>
      </c>
      <c r="AQ55" s="1">
        <f t="shared" si="24"/>
        <v>50000</v>
      </c>
      <c r="AR55">
        <v>0</v>
      </c>
      <c r="AS55">
        <v>0</v>
      </c>
      <c r="AT55">
        <v>0</v>
      </c>
      <c r="AU55">
        <v>0</v>
      </c>
      <c r="AV55">
        <v>0</v>
      </c>
      <c r="AW55" s="93">
        <v>0</v>
      </c>
      <c r="AX55" s="1">
        <f t="shared" si="25"/>
        <v>50000</v>
      </c>
      <c r="AY55" s="1">
        <v>0</v>
      </c>
      <c r="AZ55" s="1"/>
      <c r="BA55" s="1"/>
      <c r="BB55" s="1">
        <f t="shared" si="26"/>
        <v>50000</v>
      </c>
    </row>
    <row r="56" spans="1:54" hidden="1" x14ac:dyDescent="0.3">
      <c r="A56" t="str">
        <f>VLOOKUP(B56,'Cubo 13 de marzo'!$A$1:$I$384,1,0)</f>
        <v>521810050011</v>
      </c>
      <c r="B56" t="str">
        <f t="shared" si="16"/>
        <v>521810050011</v>
      </c>
      <c r="C56" s="99">
        <v>5</v>
      </c>
      <c r="D56" s="99" t="str">
        <f t="shared" si="17"/>
        <v>218</v>
      </c>
      <c r="E56" s="99" t="str">
        <f t="shared" si="18"/>
        <v>1</v>
      </c>
      <c r="F56" s="99" t="str">
        <f t="shared" si="19"/>
        <v>0</v>
      </c>
      <c r="G56" s="99" t="str">
        <f t="shared" si="20"/>
        <v>05</v>
      </c>
      <c r="H56" s="99" t="str">
        <f t="shared" si="21"/>
        <v>00</v>
      </c>
      <c r="I56" s="99">
        <v>11</v>
      </c>
      <c r="J56" t="s">
        <v>124</v>
      </c>
      <c r="K56" t="s">
        <v>125</v>
      </c>
      <c r="L56" t="s">
        <v>81</v>
      </c>
      <c r="M56" t="s">
        <v>615</v>
      </c>
      <c r="N56" t="s">
        <v>606</v>
      </c>
      <c r="O56" t="s">
        <v>82</v>
      </c>
      <c r="P56" t="s">
        <v>49</v>
      </c>
      <c r="Q56" t="s">
        <v>617</v>
      </c>
      <c r="R56" t="s">
        <v>539</v>
      </c>
      <c r="S56" t="s">
        <v>83</v>
      </c>
      <c r="T56" t="s">
        <v>84</v>
      </c>
      <c r="U56">
        <v>4</v>
      </c>
      <c r="V56" t="s">
        <v>40</v>
      </c>
      <c r="W56" s="96" t="s">
        <v>1153</v>
      </c>
      <c r="X56" t="s">
        <v>244</v>
      </c>
      <c r="Y56" t="s">
        <v>245</v>
      </c>
      <c r="Z56" t="s">
        <v>246</v>
      </c>
      <c r="AA56">
        <v>2000</v>
      </c>
      <c r="AB56" t="s">
        <v>66</v>
      </c>
      <c r="AC56">
        <v>2181</v>
      </c>
      <c r="AD56" t="s">
        <v>189</v>
      </c>
      <c r="AE56" s="96" t="s">
        <v>1148</v>
      </c>
      <c r="AF56" t="s">
        <v>57</v>
      </c>
      <c r="AG56" s="6">
        <v>5954000</v>
      </c>
      <c r="AH56" s="1">
        <v>5954000</v>
      </c>
      <c r="AI56" s="1">
        <v>0</v>
      </c>
      <c r="AJ56" s="1">
        <v>0</v>
      </c>
      <c r="AK56" s="1">
        <f t="shared" si="22"/>
        <v>0</v>
      </c>
      <c r="AL56" s="1">
        <v>0</v>
      </c>
      <c r="AM56" s="1">
        <f t="shared" si="23"/>
        <v>0</v>
      </c>
      <c r="AN56" s="1">
        <v>0</v>
      </c>
      <c r="AO56" s="1">
        <v>0</v>
      </c>
      <c r="AP56" s="1">
        <v>0</v>
      </c>
      <c r="AQ56" s="1">
        <f t="shared" si="24"/>
        <v>5954000</v>
      </c>
      <c r="AR56">
        <v>0</v>
      </c>
      <c r="AS56">
        <v>0</v>
      </c>
      <c r="AT56">
        <v>0</v>
      </c>
      <c r="AU56">
        <v>0</v>
      </c>
      <c r="AV56">
        <v>0</v>
      </c>
      <c r="AW56" s="93">
        <v>0</v>
      </c>
      <c r="AX56" s="1">
        <f t="shared" si="25"/>
        <v>5954000</v>
      </c>
      <c r="AY56" s="1">
        <v>0</v>
      </c>
      <c r="AZ56" s="1"/>
      <c r="BA56" s="1"/>
      <c r="BB56" s="1">
        <f t="shared" si="26"/>
        <v>5954000</v>
      </c>
    </row>
    <row r="57" spans="1:54" hidden="1" x14ac:dyDescent="0.3">
      <c r="A57" t="str">
        <f>VLOOKUP(B57,'Cubo 13 de marzo'!$A$1:$I$384,1,0)</f>
        <v>521810060011</v>
      </c>
      <c r="B57" t="str">
        <f t="shared" si="16"/>
        <v>521810060011</v>
      </c>
      <c r="C57" s="99">
        <v>5</v>
      </c>
      <c r="D57" s="99" t="str">
        <f t="shared" si="17"/>
        <v>218</v>
      </c>
      <c r="E57" s="99" t="str">
        <f t="shared" si="18"/>
        <v>1</v>
      </c>
      <c r="F57" s="99" t="str">
        <f t="shared" si="19"/>
        <v>0</v>
      </c>
      <c r="G57" s="99" t="str">
        <f t="shared" si="20"/>
        <v>06</v>
      </c>
      <c r="H57" s="99" t="str">
        <f t="shared" si="21"/>
        <v>00</v>
      </c>
      <c r="I57" s="99">
        <v>11</v>
      </c>
      <c r="J57" t="s">
        <v>124</v>
      </c>
      <c r="K57" t="s">
        <v>125</v>
      </c>
      <c r="L57" t="s">
        <v>81</v>
      </c>
      <c r="M57" t="s">
        <v>615</v>
      </c>
      <c r="N57" t="s">
        <v>606</v>
      </c>
      <c r="O57" t="s">
        <v>82</v>
      </c>
      <c r="P57" t="s">
        <v>49</v>
      </c>
      <c r="Q57" t="s">
        <v>617</v>
      </c>
      <c r="R57" t="s">
        <v>539</v>
      </c>
      <c r="S57" t="s">
        <v>83</v>
      </c>
      <c r="T57" t="s">
        <v>84</v>
      </c>
      <c r="U57">
        <v>4</v>
      </c>
      <c r="V57" t="s">
        <v>40</v>
      </c>
      <c r="W57" s="96" t="s">
        <v>1154</v>
      </c>
      <c r="X57" t="s">
        <v>248</v>
      </c>
      <c r="Y57" t="s">
        <v>249</v>
      </c>
      <c r="Z57" t="s">
        <v>250</v>
      </c>
      <c r="AA57">
        <v>2000</v>
      </c>
      <c r="AB57" t="s">
        <v>66</v>
      </c>
      <c r="AC57">
        <v>2181</v>
      </c>
      <c r="AD57" t="s">
        <v>189</v>
      </c>
      <c r="AE57" s="96" t="s">
        <v>1148</v>
      </c>
      <c r="AF57" t="s">
        <v>57</v>
      </c>
      <c r="AG57" s="6">
        <v>5263500</v>
      </c>
      <c r="AH57" s="1">
        <v>5273500</v>
      </c>
      <c r="AI57" s="1">
        <v>4425766.5599999996</v>
      </c>
      <c r="AJ57" s="1">
        <v>0</v>
      </c>
      <c r="AK57" s="1">
        <f t="shared" si="22"/>
        <v>0</v>
      </c>
      <c r="AL57" s="1">
        <v>0</v>
      </c>
      <c r="AM57" s="1">
        <f t="shared" si="23"/>
        <v>0</v>
      </c>
      <c r="AN57" s="1">
        <v>0</v>
      </c>
      <c r="AO57" s="1">
        <v>0</v>
      </c>
      <c r="AP57" s="1">
        <v>0</v>
      </c>
      <c r="AQ57" s="1">
        <f t="shared" si="24"/>
        <v>837733.44000000041</v>
      </c>
      <c r="AR57">
        <v>0</v>
      </c>
      <c r="AS57">
        <v>0</v>
      </c>
      <c r="AT57">
        <v>0</v>
      </c>
      <c r="AU57" s="1">
        <v>10000</v>
      </c>
      <c r="AV57" s="1">
        <v>-10000</v>
      </c>
      <c r="AW57" s="93">
        <v>0</v>
      </c>
      <c r="AX57" s="1">
        <f t="shared" si="25"/>
        <v>5263500</v>
      </c>
      <c r="AY57" s="1">
        <v>0</v>
      </c>
      <c r="AZ57" s="1"/>
      <c r="BA57" s="1"/>
      <c r="BB57" s="1">
        <f t="shared" si="26"/>
        <v>837733.44000000041</v>
      </c>
    </row>
    <row r="58" spans="1:54" hidden="1" x14ac:dyDescent="0.3">
      <c r="A58" t="str">
        <f>VLOOKUP(B58,'Cubo 13 de marzo'!$A$1:$I$384,1,0)</f>
        <v>522110040011</v>
      </c>
      <c r="B58" t="str">
        <f t="shared" si="16"/>
        <v>522110040011</v>
      </c>
      <c r="C58" s="99">
        <v>5</v>
      </c>
      <c r="D58" s="99" t="str">
        <f t="shared" si="17"/>
        <v>221</v>
      </c>
      <c r="E58" s="99" t="str">
        <f t="shared" si="18"/>
        <v>1</v>
      </c>
      <c r="F58" s="99" t="str">
        <f t="shared" si="19"/>
        <v>0</v>
      </c>
      <c r="G58" s="99" t="str">
        <f t="shared" si="20"/>
        <v>04</v>
      </c>
      <c r="H58" s="99" t="str">
        <f t="shared" si="21"/>
        <v>00</v>
      </c>
      <c r="I58" s="99">
        <v>11</v>
      </c>
      <c r="J58" t="s">
        <v>124</v>
      </c>
      <c r="K58" t="s">
        <v>125</v>
      </c>
      <c r="L58" t="s">
        <v>147</v>
      </c>
      <c r="M58" t="s">
        <v>615</v>
      </c>
      <c r="N58" t="s">
        <v>606</v>
      </c>
      <c r="O58" t="s">
        <v>148</v>
      </c>
      <c r="P58" t="s">
        <v>49</v>
      </c>
      <c r="Q58" t="s">
        <v>617</v>
      </c>
      <c r="R58" t="s">
        <v>539</v>
      </c>
      <c r="S58" t="s">
        <v>149</v>
      </c>
      <c r="T58" t="s">
        <v>150</v>
      </c>
      <c r="U58">
        <v>6</v>
      </c>
      <c r="V58" t="s">
        <v>75</v>
      </c>
      <c r="W58" s="96" t="s">
        <v>1152</v>
      </c>
      <c r="X58" t="s">
        <v>151</v>
      </c>
      <c r="Y58" t="s">
        <v>152</v>
      </c>
      <c r="Z58" t="s">
        <v>153</v>
      </c>
      <c r="AA58">
        <v>2000</v>
      </c>
      <c r="AB58" t="s">
        <v>66</v>
      </c>
      <c r="AC58">
        <v>2211</v>
      </c>
      <c r="AD58" t="s">
        <v>155</v>
      </c>
      <c r="AE58" s="96" t="s">
        <v>1148</v>
      </c>
      <c r="AF58" t="s">
        <v>57</v>
      </c>
      <c r="AG58" s="6">
        <v>10000</v>
      </c>
      <c r="AH58" s="1">
        <v>10000</v>
      </c>
      <c r="AI58" s="1">
        <v>0</v>
      </c>
      <c r="AJ58" s="1">
        <v>0</v>
      </c>
      <c r="AK58" s="1">
        <f t="shared" si="22"/>
        <v>0</v>
      </c>
      <c r="AL58" s="1">
        <v>0</v>
      </c>
      <c r="AM58" s="1">
        <f t="shared" si="23"/>
        <v>0</v>
      </c>
      <c r="AN58" s="1">
        <v>0</v>
      </c>
      <c r="AO58" s="1">
        <v>0</v>
      </c>
      <c r="AP58" s="1">
        <v>0</v>
      </c>
      <c r="AQ58" s="1">
        <f t="shared" si="24"/>
        <v>10000</v>
      </c>
      <c r="AR58">
        <v>0</v>
      </c>
      <c r="AS58">
        <v>0</v>
      </c>
      <c r="AT58">
        <v>0</v>
      </c>
      <c r="AU58">
        <v>0</v>
      </c>
      <c r="AV58">
        <v>0</v>
      </c>
      <c r="AW58" s="93">
        <v>0</v>
      </c>
      <c r="AX58" s="1">
        <f t="shared" si="25"/>
        <v>10000</v>
      </c>
      <c r="AY58" s="1">
        <v>0</v>
      </c>
      <c r="AZ58" s="1"/>
      <c r="BA58" s="1"/>
      <c r="BB58" s="1">
        <f t="shared" si="26"/>
        <v>10000</v>
      </c>
    </row>
    <row r="59" spans="1:54" hidden="1" x14ac:dyDescent="0.3">
      <c r="A59" t="str">
        <f>VLOOKUP(B59,'Cubo 13 de marzo'!$A$1:$I$384,1,0)</f>
        <v>522110210011</v>
      </c>
      <c r="B59" t="str">
        <f t="shared" si="16"/>
        <v>522110210011</v>
      </c>
      <c r="C59" s="99">
        <v>5</v>
      </c>
      <c r="D59" s="99" t="str">
        <f t="shared" si="17"/>
        <v>221</v>
      </c>
      <c r="E59" s="99" t="str">
        <f t="shared" si="18"/>
        <v>1</v>
      </c>
      <c r="F59" s="99" t="str">
        <f t="shared" si="19"/>
        <v>0</v>
      </c>
      <c r="G59" s="99">
        <f t="shared" si="20"/>
        <v>21</v>
      </c>
      <c r="H59" s="99" t="str">
        <f t="shared" si="21"/>
        <v>00</v>
      </c>
      <c r="I59" s="99">
        <v>11</v>
      </c>
      <c r="J59" t="s">
        <v>124</v>
      </c>
      <c r="K59" t="s">
        <v>125</v>
      </c>
      <c r="L59" t="s">
        <v>58</v>
      </c>
      <c r="M59" t="s">
        <v>615</v>
      </c>
      <c r="N59" t="s">
        <v>607</v>
      </c>
      <c r="O59" t="s">
        <v>59</v>
      </c>
      <c r="P59" t="s">
        <v>49</v>
      </c>
      <c r="Q59" t="s">
        <v>617</v>
      </c>
      <c r="R59" t="s">
        <v>539</v>
      </c>
      <c r="S59" t="s">
        <v>60</v>
      </c>
      <c r="T59" t="s">
        <v>61</v>
      </c>
      <c r="U59">
        <v>1</v>
      </c>
      <c r="V59" t="s">
        <v>62</v>
      </c>
      <c r="W59" s="96">
        <v>21</v>
      </c>
      <c r="X59" t="s">
        <v>69</v>
      </c>
      <c r="Y59" t="s">
        <v>64</v>
      </c>
      <c r="Z59" t="s">
        <v>65</v>
      </c>
      <c r="AA59">
        <v>2000</v>
      </c>
      <c r="AB59" t="s">
        <v>66</v>
      </c>
      <c r="AC59">
        <v>2211</v>
      </c>
      <c r="AD59" t="s">
        <v>155</v>
      </c>
      <c r="AE59" s="96" t="s">
        <v>1148</v>
      </c>
      <c r="AF59" t="s">
        <v>57</v>
      </c>
      <c r="AG59" s="6">
        <v>1200000</v>
      </c>
      <c r="AH59" s="1">
        <v>0</v>
      </c>
      <c r="AI59" s="1">
        <v>0</v>
      </c>
      <c r="AJ59" s="1">
        <v>0</v>
      </c>
      <c r="AK59" s="1">
        <f t="shared" si="22"/>
        <v>0</v>
      </c>
      <c r="AL59" s="1">
        <v>0</v>
      </c>
      <c r="AM59" s="1">
        <f t="shared" si="23"/>
        <v>0</v>
      </c>
      <c r="AN59" s="1">
        <v>0</v>
      </c>
      <c r="AO59" s="1">
        <v>0</v>
      </c>
      <c r="AP59" s="1">
        <v>0</v>
      </c>
      <c r="AQ59" s="1">
        <f t="shared" si="24"/>
        <v>1200000</v>
      </c>
      <c r="AR59" s="1">
        <v>1200000</v>
      </c>
      <c r="AS59">
        <v>0</v>
      </c>
      <c r="AT59">
        <v>0</v>
      </c>
      <c r="AU59">
        <v>0</v>
      </c>
      <c r="AV59" s="1">
        <v>1200000</v>
      </c>
      <c r="AW59" s="93">
        <v>0</v>
      </c>
      <c r="AX59" s="1">
        <f t="shared" si="25"/>
        <v>1200000</v>
      </c>
      <c r="AY59" s="1">
        <v>0</v>
      </c>
      <c r="AZ59" s="1"/>
      <c r="BA59" s="1"/>
      <c r="BB59" s="1">
        <f t="shared" si="26"/>
        <v>1200000</v>
      </c>
    </row>
    <row r="60" spans="1:54" hidden="1" x14ac:dyDescent="0.3">
      <c r="A60" t="str">
        <f>VLOOKUP(B60,'Cubo 13 de marzo'!$A$1:$I$384,1,0)</f>
        <v>522110220011</v>
      </c>
      <c r="B60" t="str">
        <f t="shared" si="16"/>
        <v>522110220011</v>
      </c>
      <c r="C60" s="99">
        <v>5</v>
      </c>
      <c r="D60" s="99" t="str">
        <f t="shared" si="17"/>
        <v>221</v>
      </c>
      <c r="E60" s="99" t="str">
        <f t="shared" si="18"/>
        <v>1</v>
      </c>
      <c r="F60" s="99" t="str">
        <f t="shared" si="19"/>
        <v>0</v>
      </c>
      <c r="G60" s="99">
        <f t="shared" si="20"/>
        <v>22</v>
      </c>
      <c r="H60" s="99" t="str">
        <f t="shared" si="21"/>
        <v>00</v>
      </c>
      <c r="I60" s="99">
        <v>11</v>
      </c>
      <c r="J60" t="s">
        <v>124</v>
      </c>
      <c r="K60" t="s">
        <v>125</v>
      </c>
      <c r="L60" t="s">
        <v>58</v>
      </c>
      <c r="M60" t="s">
        <v>615</v>
      </c>
      <c r="N60" t="s">
        <v>607</v>
      </c>
      <c r="O60" t="s">
        <v>59</v>
      </c>
      <c r="P60" t="s">
        <v>49</v>
      </c>
      <c r="Q60" t="s">
        <v>617</v>
      </c>
      <c r="R60" t="s">
        <v>539</v>
      </c>
      <c r="S60" t="s">
        <v>60</v>
      </c>
      <c r="T60" t="s">
        <v>61</v>
      </c>
      <c r="U60">
        <v>1</v>
      </c>
      <c r="V60" t="s">
        <v>62</v>
      </c>
      <c r="W60" s="96">
        <v>22</v>
      </c>
      <c r="X60" t="s">
        <v>195</v>
      </c>
      <c r="Y60" t="s">
        <v>196</v>
      </c>
      <c r="Z60" t="s">
        <v>197</v>
      </c>
      <c r="AA60">
        <v>2000</v>
      </c>
      <c r="AB60" t="s">
        <v>66</v>
      </c>
      <c r="AC60">
        <v>2211</v>
      </c>
      <c r="AD60" t="s">
        <v>155</v>
      </c>
      <c r="AE60" s="96" t="s">
        <v>1148</v>
      </c>
      <c r="AF60" t="s">
        <v>57</v>
      </c>
      <c r="AG60" s="6">
        <v>0</v>
      </c>
      <c r="AH60" s="1">
        <v>1551260</v>
      </c>
      <c r="AI60" s="1">
        <v>0</v>
      </c>
      <c r="AJ60" s="1">
        <v>0</v>
      </c>
      <c r="AK60" s="1">
        <f t="shared" si="22"/>
        <v>0</v>
      </c>
      <c r="AL60" s="1">
        <v>0</v>
      </c>
      <c r="AM60" s="1">
        <f t="shared" si="23"/>
        <v>0</v>
      </c>
      <c r="AN60" s="1">
        <v>0</v>
      </c>
      <c r="AO60" s="1">
        <v>0</v>
      </c>
      <c r="AP60" s="1">
        <v>0</v>
      </c>
      <c r="AQ60" s="1">
        <f t="shared" si="24"/>
        <v>0</v>
      </c>
      <c r="AR60">
        <v>0</v>
      </c>
      <c r="AS60">
        <v>0</v>
      </c>
      <c r="AT60">
        <v>0</v>
      </c>
      <c r="AU60" s="1">
        <v>1551260</v>
      </c>
      <c r="AV60" s="1">
        <v>-1551260</v>
      </c>
      <c r="AW60" s="93">
        <v>0</v>
      </c>
      <c r="AX60" s="1">
        <f t="shared" si="25"/>
        <v>0</v>
      </c>
      <c r="AY60" s="1">
        <v>0</v>
      </c>
      <c r="AZ60" s="1"/>
      <c r="BA60" s="1"/>
      <c r="BB60" s="1">
        <f t="shared" si="26"/>
        <v>0</v>
      </c>
    </row>
    <row r="61" spans="1:54" hidden="1" x14ac:dyDescent="0.3">
      <c r="A61" t="str">
        <f>VLOOKUP(B61,'Cubo 13 de marzo'!$A$1:$I$384,1,0)</f>
        <v>522110230011</v>
      </c>
      <c r="B61" t="str">
        <f t="shared" si="16"/>
        <v>522110230011</v>
      </c>
      <c r="C61" s="99">
        <v>5</v>
      </c>
      <c r="D61" s="99" t="str">
        <f t="shared" si="17"/>
        <v>221</v>
      </c>
      <c r="E61" s="99" t="str">
        <f t="shared" si="18"/>
        <v>1</v>
      </c>
      <c r="F61" s="99" t="str">
        <f t="shared" si="19"/>
        <v>0</v>
      </c>
      <c r="G61" s="99">
        <f t="shared" si="20"/>
        <v>23</v>
      </c>
      <c r="H61" s="99" t="str">
        <f t="shared" si="21"/>
        <v>00</v>
      </c>
      <c r="I61" s="99">
        <v>11</v>
      </c>
      <c r="J61" t="s">
        <v>124</v>
      </c>
      <c r="K61" t="s">
        <v>125</v>
      </c>
      <c r="L61" t="s">
        <v>73</v>
      </c>
      <c r="M61" t="s">
        <v>615</v>
      </c>
      <c r="N61" t="s">
        <v>607</v>
      </c>
      <c r="O61" t="s">
        <v>74</v>
      </c>
      <c r="P61" t="s">
        <v>49</v>
      </c>
      <c r="Q61" t="s">
        <v>617</v>
      </c>
      <c r="R61" t="s">
        <v>539</v>
      </c>
      <c r="S61" t="s">
        <v>60</v>
      </c>
      <c r="T61" t="s">
        <v>61</v>
      </c>
      <c r="U61">
        <v>6</v>
      </c>
      <c r="V61" t="s">
        <v>75</v>
      </c>
      <c r="W61" s="96">
        <v>23</v>
      </c>
      <c r="X61" t="s">
        <v>76</v>
      </c>
      <c r="Y61" t="s">
        <v>77</v>
      </c>
      <c r="Z61" t="s">
        <v>78</v>
      </c>
      <c r="AA61">
        <v>2000</v>
      </c>
      <c r="AB61" t="s">
        <v>66</v>
      </c>
      <c r="AC61">
        <v>2211</v>
      </c>
      <c r="AD61" t="s">
        <v>155</v>
      </c>
      <c r="AE61" s="96" t="s">
        <v>1148</v>
      </c>
      <c r="AF61" t="s">
        <v>57</v>
      </c>
      <c r="AG61" s="6">
        <v>400000</v>
      </c>
      <c r="AH61" s="1">
        <v>0</v>
      </c>
      <c r="AI61" s="1">
        <v>0</v>
      </c>
      <c r="AJ61" s="1">
        <v>0</v>
      </c>
      <c r="AK61" s="1">
        <f t="shared" si="22"/>
        <v>0</v>
      </c>
      <c r="AL61" s="1">
        <v>0</v>
      </c>
      <c r="AM61" s="1">
        <f t="shared" si="23"/>
        <v>0</v>
      </c>
      <c r="AN61" s="1">
        <v>0</v>
      </c>
      <c r="AO61" s="1">
        <v>0</v>
      </c>
      <c r="AP61" s="1">
        <v>0</v>
      </c>
      <c r="AQ61" s="1">
        <f t="shared" si="24"/>
        <v>400000</v>
      </c>
      <c r="AR61" s="1">
        <v>400000</v>
      </c>
      <c r="AS61">
        <v>0</v>
      </c>
      <c r="AT61">
        <v>0</v>
      </c>
      <c r="AU61">
        <v>0</v>
      </c>
      <c r="AV61" s="1">
        <v>400000</v>
      </c>
      <c r="AW61" s="93">
        <v>0</v>
      </c>
      <c r="AX61" s="1">
        <f t="shared" si="25"/>
        <v>400000</v>
      </c>
      <c r="AY61" s="1">
        <v>0</v>
      </c>
      <c r="AZ61" s="1"/>
      <c r="BA61" s="1"/>
      <c r="BB61" s="1">
        <f t="shared" si="26"/>
        <v>400000</v>
      </c>
    </row>
    <row r="62" spans="1:54" hidden="1" x14ac:dyDescent="0.3">
      <c r="A62" t="str">
        <f>VLOOKUP(B62,'Cubo 13 de marzo'!$A$1:$I$384,1,0)</f>
        <v>522110654311</v>
      </c>
      <c r="B62" t="str">
        <f t="shared" si="16"/>
        <v>522110654311</v>
      </c>
      <c r="C62" s="99">
        <v>5</v>
      </c>
      <c r="D62" s="99" t="str">
        <f t="shared" si="17"/>
        <v>221</v>
      </c>
      <c r="E62" s="99" t="str">
        <f t="shared" si="18"/>
        <v>1</v>
      </c>
      <c r="F62" s="99" t="str">
        <f t="shared" si="19"/>
        <v>0</v>
      </c>
      <c r="G62" s="99">
        <f t="shared" si="20"/>
        <v>65</v>
      </c>
      <c r="H62" s="99">
        <f t="shared" si="21"/>
        <v>43</v>
      </c>
      <c r="I62" s="99">
        <v>11</v>
      </c>
      <c r="J62" t="s">
        <v>124</v>
      </c>
      <c r="K62" t="s">
        <v>125</v>
      </c>
      <c r="L62" t="s">
        <v>201</v>
      </c>
      <c r="M62" t="s">
        <v>616</v>
      </c>
      <c r="N62" t="s">
        <v>613</v>
      </c>
      <c r="O62" t="s">
        <v>202</v>
      </c>
      <c r="P62" t="s">
        <v>49</v>
      </c>
      <c r="Q62" t="s">
        <v>617</v>
      </c>
      <c r="R62" t="s">
        <v>539</v>
      </c>
      <c r="S62" t="s">
        <v>203</v>
      </c>
      <c r="T62" t="s">
        <v>204</v>
      </c>
      <c r="U62">
        <v>5</v>
      </c>
      <c r="V62" t="s">
        <v>205</v>
      </c>
      <c r="W62" s="96">
        <v>65</v>
      </c>
      <c r="X62" t="s">
        <v>214</v>
      </c>
      <c r="Y62" t="s">
        <v>207</v>
      </c>
      <c r="Z62" t="s">
        <v>208</v>
      </c>
      <c r="AA62">
        <v>2000</v>
      </c>
      <c r="AB62" t="s">
        <v>66</v>
      </c>
      <c r="AC62">
        <v>2211</v>
      </c>
      <c r="AD62" t="s">
        <v>155</v>
      </c>
      <c r="AE62" s="96">
        <v>43</v>
      </c>
      <c r="AF62" t="s">
        <v>215</v>
      </c>
      <c r="AG62" s="6">
        <v>580000</v>
      </c>
      <c r="AH62" s="1">
        <v>580000</v>
      </c>
      <c r="AI62" s="1">
        <v>0</v>
      </c>
      <c r="AJ62" s="1">
        <v>0</v>
      </c>
      <c r="AK62" s="1">
        <f t="shared" si="22"/>
        <v>0</v>
      </c>
      <c r="AL62" s="1">
        <v>0</v>
      </c>
      <c r="AM62" s="1">
        <f t="shared" si="23"/>
        <v>0</v>
      </c>
      <c r="AN62" s="1">
        <v>0</v>
      </c>
      <c r="AO62" s="1">
        <v>0</v>
      </c>
      <c r="AP62" s="1">
        <v>0</v>
      </c>
      <c r="AQ62" s="1">
        <f t="shared" si="24"/>
        <v>580000</v>
      </c>
      <c r="AR62">
        <v>0</v>
      </c>
      <c r="AS62">
        <v>0</v>
      </c>
      <c r="AT62">
        <v>0</v>
      </c>
      <c r="AU62">
        <v>0</v>
      </c>
      <c r="AV62">
        <v>0</v>
      </c>
      <c r="AW62" s="93">
        <v>0</v>
      </c>
      <c r="AX62" s="1">
        <f t="shared" si="25"/>
        <v>580000</v>
      </c>
      <c r="AY62" s="1">
        <v>0</v>
      </c>
      <c r="AZ62" s="1"/>
      <c r="BA62" s="1"/>
      <c r="BB62" s="1">
        <f t="shared" si="26"/>
        <v>580000</v>
      </c>
    </row>
    <row r="63" spans="1:54" hidden="1" x14ac:dyDescent="0.3">
      <c r="A63" t="str">
        <f>VLOOKUP(B63,'Cubo 13 de marzo'!$A$1:$I$384,1,0)</f>
        <v>522110020011</v>
      </c>
      <c r="B63" s="110" t="str">
        <f t="shared" si="16"/>
        <v>522110020011</v>
      </c>
      <c r="C63" s="99">
        <v>5</v>
      </c>
      <c r="D63" s="99" t="str">
        <f t="shared" si="17"/>
        <v>221</v>
      </c>
      <c r="E63" s="99" t="str">
        <f t="shared" si="18"/>
        <v>1</v>
      </c>
      <c r="F63" s="99" t="str">
        <f t="shared" si="19"/>
        <v>0</v>
      </c>
      <c r="G63" s="99" t="str">
        <f t="shared" si="20"/>
        <v>02</v>
      </c>
      <c r="H63" s="99" t="str">
        <f t="shared" si="21"/>
        <v>00</v>
      </c>
      <c r="I63" s="99">
        <v>11</v>
      </c>
      <c r="J63" t="s">
        <v>124</v>
      </c>
      <c r="K63" t="s">
        <v>125</v>
      </c>
      <c r="L63" t="s">
        <v>81</v>
      </c>
      <c r="M63" t="s">
        <v>615</v>
      </c>
      <c r="N63" t="s">
        <v>606</v>
      </c>
      <c r="O63" t="s">
        <v>82</v>
      </c>
      <c r="P63" t="s">
        <v>49</v>
      </c>
      <c r="Q63" t="s">
        <v>617</v>
      </c>
      <c r="R63" t="s">
        <v>539</v>
      </c>
      <c r="S63" t="s">
        <v>238</v>
      </c>
      <c r="T63" t="s">
        <v>239</v>
      </c>
      <c r="U63">
        <v>4</v>
      </c>
      <c r="V63" t="s">
        <v>40</v>
      </c>
      <c r="W63" s="96" t="s">
        <v>1150</v>
      </c>
      <c r="X63" t="s">
        <v>240</v>
      </c>
      <c r="Y63" t="s">
        <v>241</v>
      </c>
      <c r="Z63" t="s">
        <v>242</v>
      </c>
      <c r="AA63">
        <v>2000</v>
      </c>
      <c r="AB63" t="s">
        <v>66</v>
      </c>
      <c r="AC63">
        <v>2211</v>
      </c>
      <c r="AD63" t="s">
        <v>155</v>
      </c>
      <c r="AE63" s="96" t="s">
        <v>1148</v>
      </c>
      <c r="AF63" t="s">
        <v>57</v>
      </c>
      <c r="AG63" s="6">
        <v>10000</v>
      </c>
      <c r="AH63" s="1">
        <v>10000</v>
      </c>
      <c r="AI63" s="1">
        <v>10000</v>
      </c>
      <c r="AJ63" s="1">
        <v>10000</v>
      </c>
      <c r="AK63" s="1">
        <f t="shared" si="22"/>
        <v>10000</v>
      </c>
      <c r="AL63" s="1">
        <v>0</v>
      </c>
      <c r="AM63" s="1">
        <f t="shared" si="23"/>
        <v>0</v>
      </c>
      <c r="AN63" s="1">
        <v>0</v>
      </c>
      <c r="AO63" s="1">
        <v>0</v>
      </c>
      <c r="AP63" s="1">
        <v>0</v>
      </c>
      <c r="AQ63" s="1">
        <f t="shared" si="24"/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 s="93">
        <v>0</v>
      </c>
      <c r="AX63" s="1">
        <f t="shared" si="25"/>
        <v>10000</v>
      </c>
      <c r="AY63" s="1">
        <v>0</v>
      </c>
      <c r="AZ63" s="1"/>
      <c r="BA63" s="1"/>
      <c r="BB63" s="1">
        <f t="shared" si="26"/>
        <v>0</v>
      </c>
    </row>
    <row r="64" spans="1:54" hidden="1" x14ac:dyDescent="0.3">
      <c r="A64" t="str">
        <f>VLOOKUP(B64,'Cubo 13 de marzo'!$A$1:$I$384,1,0)</f>
        <v>522110060011</v>
      </c>
      <c r="B64" t="str">
        <f t="shared" si="16"/>
        <v>522110060011</v>
      </c>
      <c r="C64" s="99">
        <v>5</v>
      </c>
      <c r="D64" s="99" t="str">
        <f t="shared" si="17"/>
        <v>221</v>
      </c>
      <c r="E64" s="99" t="str">
        <f t="shared" si="18"/>
        <v>1</v>
      </c>
      <c r="F64" s="99" t="str">
        <f t="shared" si="19"/>
        <v>0</v>
      </c>
      <c r="G64" s="99" t="str">
        <f t="shared" si="20"/>
        <v>06</v>
      </c>
      <c r="H64" s="99" t="str">
        <f t="shared" si="21"/>
        <v>00</v>
      </c>
      <c r="I64" s="99">
        <v>11</v>
      </c>
      <c r="J64" t="s">
        <v>124</v>
      </c>
      <c r="K64" t="s">
        <v>125</v>
      </c>
      <c r="L64" t="s">
        <v>81</v>
      </c>
      <c r="M64" t="s">
        <v>615</v>
      </c>
      <c r="N64" t="s">
        <v>606</v>
      </c>
      <c r="O64" t="s">
        <v>82</v>
      </c>
      <c r="P64" t="s">
        <v>49</v>
      </c>
      <c r="Q64" t="s">
        <v>617</v>
      </c>
      <c r="R64" t="s">
        <v>539</v>
      </c>
      <c r="S64" t="s">
        <v>83</v>
      </c>
      <c r="T64" t="s">
        <v>84</v>
      </c>
      <c r="U64">
        <v>4</v>
      </c>
      <c r="V64" t="s">
        <v>40</v>
      </c>
      <c r="W64" s="96" t="s">
        <v>1154</v>
      </c>
      <c r="X64" t="s">
        <v>248</v>
      </c>
      <c r="Y64" t="s">
        <v>249</v>
      </c>
      <c r="Z64" t="s">
        <v>250</v>
      </c>
      <c r="AA64">
        <v>2000</v>
      </c>
      <c r="AB64" t="s">
        <v>66</v>
      </c>
      <c r="AC64">
        <v>2211</v>
      </c>
      <c r="AD64" t="s">
        <v>155</v>
      </c>
      <c r="AE64" s="96" t="s">
        <v>1148</v>
      </c>
      <c r="AF64" t="s">
        <v>57</v>
      </c>
      <c r="AG64" s="6">
        <v>25000</v>
      </c>
      <c r="AH64" s="1">
        <v>25000</v>
      </c>
      <c r="AI64" s="1">
        <v>908</v>
      </c>
      <c r="AJ64" s="1">
        <v>908</v>
      </c>
      <c r="AK64" s="1">
        <f t="shared" si="22"/>
        <v>0</v>
      </c>
      <c r="AL64" s="1">
        <v>908</v>
      </c>
      <c r="AM64" s="1">
        <f t="shared" si="23"/>
        <v>0</v>
      </c>
      <c r="AN64" s="1">
        <v>908</v>
      </c>
      <c r="AO64" s="1">
        <v>0</v>
      </c>
      <c r="AP64" s="1">
        <v>908</v>
      </c>
      <c r="AQ64" s="1">
        <f t="shared" si="24"/>
        <v>24092</v>
      </c>
      <c r="AR64">
        <v>0</v>
      </c>
      <c r="AS64">
        <v>0</v>
      </c>
      <c r="AT64">
        <v>0</v>
      </c>
      <c r="AU64">
        <v>0</v>
      </c>
      <c r="AV64">
        <v>0</v>
      </c>
      <c r="AW64" s="93">
        <v>0</v>
      </c>
      <c r="AX64" s="1">
        <f t="shared" si="25"/>
        <v>25000</v>
      </c>
      <c r="AY64" s="1">
        <v>0</v>
      </c>
      <c r="AZ64" s="1"/>
      <c r="BA64" s="1"/>
      <c r="BB64" s="1">
        <f t="shared" si="26"/>
        <v>24092</v>
      </c>
    </row>
    <row r="65" spans="1:54" hidden="1" x14ac:dyDescent="0.3">
      <c r="A65" t="str">
        <f>VLOOKUP(B65,'Cubo 13 de marzo'!$A$1:$I$384,1,0)</f>
        <v>522110090011</v>
      </c>
      <c r="B65" t="str">
        <f t="shared" si="16"/>
        <v>522110090011</v>
      </c>
      <c r="C65" s="99">
        <v>5</v>
      </c>
      <c r="D65" s="99" t="str">
        <f t="shared" si="17"/>
        <v>221</v>
      </c>
      <c r="E65" s="99" t="str">
        <f t="shared" si="18"/>
        <v>1</v>
      </c>
      <c r="F65" s="99" t="str">
        <f t="shared" si="19"/>
        <v>0</v>
      </c>
      <c r="G65" s="99" t="str">
        <f t="shared" si="20"/>
        <v>09</v>
      </c>
      <c r="H65" s="99" t="str">
        <f t="shared" si="21"/>
        <v>00</v>
      </c>
      <c r="I65" s="99">
        <v>11</v>
      </c>
      <c r="J65" t="s">
        <v>124</v>
      </c>
      <c r="K65" t="s">
        <v>125</v>
      </c>
      <c r="L65" t="s">
        <v>81</v>
      </c>
      <c r="M65" t="s">
        <v>615</v>
      </c>
      <c r="N65" t="s">
        <v>606</v>
      </c>
      <c r="O65" t="s">
        <v>82</v>
      </c>
      <c r="P65" t="s">
        <v>49</v>
      </c>
      <c r="Q65" t="s">
        <v>617</v>
      </c>
      <c r="R65" t="s">
        <v>539</v>
      </c>
      <c r="S65" t="s">
        <v>91</v>
      </c>
      <c r="T65" t="s">
        <v>92</v>
      </c>
      <c r="U65">
        <v>4</v>
      </c>
      <c r="V65" t="s">
        <v>40</v>
      </c>
      <c r="W65" s="96" t="s">
        <v>1157</v>
      </c>
      <c r="X65" t="s">
        <v>97</v>
      </c>
      <c r="Y65" t="s">
        <v>94</v>
      </c>
      <c r="Z65" t="s">
        <v>95</v>
      </c>
      <c r="AA65">
        <v>2000</v>
      </c>
      <c r="AB65" t="s">
        <v>66</v>
      </c>
      <c r="AC65">
        <v>2211</v>
      </c>
      <c r="AD65" t="s">
        <v>155</v>
      </c>
      <c r="AE65" s="96" t="s">
        <v>1148</v>
      </c>
      <c r="AF65" t="s">
        <v>57</v>
      </c>
      <c r="AG65" s="6">
        <v>500000</v>
      </c>
      <c r="AH65" s="1">
        <v>500000</v>
      </c>
      <c r="AI65" s="1">
        <v>452400</v>
      </c>
      <c r="AJ65" s="1">
        <v>452400</v>
      </c>
      <c r="AK65" s="1">
        <f t="shared" si="22"/>
        <v>452400</v>
      </c>
      <c r="AL65" s="1">
        <v>0</v>
      </c>
      <c r="AM65" s="1">
        <f t="shared" si="23"/>
        <v>0</v>
      </c>
      <c r="AN65" s="1">
        <v>0</v>
      </c>
      <c r="AO65" s="1">
        <v>0</v>
      </c>
      <c r="AP65" s="1">
        <v>0</v>
      </c>
      <c r="AQ65" s="1">
        <f t="shared" si="24"/>
        <v>47600</v>
      </c>
      <c r="AR65">
        <v>0</v>
      </c>
      <c r="AS65">
        <v>0</v>
      </c>
      <c r="AT65">
        <v>0</v>
      </c>
      <c r="AU65">
        <v>0</v>
      </c>
      <c r="AV65">
        <v>0</v>
      </c>
      <c r="AW65" s="93">
        <v>0</v>
      </c>
      <c r="AX65" s="1">
        <f t="shared" si="25"/>
        <v>500000</v>
      </c>
      <c r="AY65" s="1">
        <v>0</v>
      </c>
      <c r="AZ65" s="1"/>
      <c r="BA65" s="1"/>
      <c r="BB65" s="1">
        <f t="shared" si="26"/>
        <v>47600</v>
      </c>
    </row>
    <row r="66" spans="1:54" hidden="1" x14ac:dyDescent="0.3">
      <c r="A66" t="str">
        <f>VLOOKUP(B66,'Cubo 13 de marzo'!$A$1:$I$384,1,0)</f>
        <v>522110140011</v>
      </c>
      <c r="B66" t="str">
        <f t="shared" si="16"/>
        <v>522110140011</v>
      </c>
      <c r="C66" s="99">
        <v>5</v>
      </c>
      <c r="D66" s="99" t="str">
        <f t="shared" si="17"/>
        <v>221</v>
      </c>
      <c r="E66" s="99" t="str">
        <f t="shared" si="18"/>
        <v>1</v>
      </c>
      <c r="F66" s="99" t="str">
        <f t="shared" si="19"/>
        <v>0</v>
      </c>
      <c r="G66" s="99">
        <f t="shared" si="20"/>
        <v>14</v>
      </c>
      <c r="H66" s="99" t="str">
        <f t="shared" si="21"/>
        <v>00</v>
      </c>
      <c r="I66" s="99">
        <v>11</v>
      </c>
      <c r="J66" t="s">
        <v>124</v>
      </c>
      <c r="K66" t="s">
        <v>125</v>
      </c>
      <c r="L66" t="s">
        <v>81</v>
      </c>
      <c r="M66" t="s">
        <v>615</v>
      </c>
      <c r="N66" t="s">
        <v>606</v>
      </c>
      <c r="O66" t="s">
        <v>82</v>
      </c>
      <c r="P66" t="s">
        <v>49</v>
      </c>
      <c r="Q66" t="s">
        <v>617</v>
      </c>
      <c r="R66" t="s">
        <v>539</v>
      </c>
      <c r="S66" t="s">
        <v>287</v>
      </c>
      <c r="T66" t="s">
        <v>288</v>
      </c>
      <c r="U66">
        <v>4</v>
      </c>
      <c r="V66" t="s">
        <v>40</v>
      </c>
      <c r="W66" s="96">
        <v>14</v>
      </c>
      <c r="X66" t="s">
        <v>289</v>
      </c>
      <c r="Y66" t="s">
        <v>290</v>
      </c>
      <c r="Z66" t="s">
        <v>291</v>
      </c>
      <c r="AA66">
        <v>2000</v>
      </c>
      <c r="AB66" t="s">
        <v>66</v>
      </c>
      <c r="AC66">
        <v>2211</v>
      </c>
      <c r="AD66" t="s">
        <v>155</v>
      </c>
      <c r="AE66" s="96" t="s">
        <v>1148</v>
      </c>
      <c r="AF66" t="s">
        <v>57</v>
      </c>
      <c r="AG66" s="6">
        <v>150000</v>
      </c>
      <c r="AH66" s="1">
        <v>150000</v>
      </c>
      <c r="AI66" s="1">
        <v>20000</v>
      </c>
      <c r="AJ66" s="1">
        <v>20000</v>
      </c>
      <c r="AK66" s="1">
        <f t="shared" si="22"/>
        <v>20000</v>
      </c>
      <c r="AL66" s="1">
        <v>0</v>
      </c>
      <c r="AM66" s="1">
        <f t="shared" si="23"/>
        <v>0</v>
      </c>
      <c r="AN66" s="1">
        <v>0</v>
      </c>
      <c r="AO66" s="1">
        <v>0</v>
      </c>
      <c r="AP66" s="1">
        <v>0</v>
      </c>
      <c r="AQ66" s="1">
        <f t="shared" si="24"/>
        <v>130000</v>
      </c>
      <c r="AR66">
        <v>0</v>
      </c>
      <c r="AS66">
        <v>0</v>
      </c>
      <c r="AT66">
        <v>0</v>
      </c>
      <c r="AU66">
        <v>0</v>
      </c>
      <c r="AV66">
        <v>0</v>
      </c>
      <c r="AW66" s="93">
        <v>0</v>
      </c>
      <c r="AX66" s="1">
        <f t="shared" si="25"/>
        <v>150000</v>
      </c>
      <c r="AY66" s="1">
        <v>0</v>
      </c>
      <c r="AZ66" s="1"/>
      <c r="BA66" s="1"/>
      <c r="BB66" s="1">
        <f t="shared" si="26"/>
        <v>130000</v>
      </c>
    </row>
    <row r="67" spans="1:54" hidden="1" x14ac:dyDescent="0.3">
      <c r="A67" t="str">
        <f>VLOOKUP(B67,'Cubo 13 de marzo'!$A$1:$I$384,1,0)</f>
        <v>522210300011</v>
      </c>
      <c r="B67" t="str">
        <f t="shared" si="16"/>
        <v>522210300011</v>
      </c>
      <c r="C67" s="99">
        <v>5</v>
      </c>
      <c r="D67" s="99" t="str">
        <f t="shared" si="17"/>
        <v>222</v>
      </c>
      <c r="E67" s="99" t="str">
        <f t="shared" si="18"/>
        <v>1</v>
      </c>
      <c r="F67" s="99" t="str">
        <f t="shared" si="19"/>
        <v>0</v>
      </c>
      <c r="G67" s="99">
        <f t="shared" si="20"/>
        <v>30</v>
      </c>
      <c r="H67" s="99" t="str">
        <f t="shared" si="21"/>
        <v>00</v>
      </c>
      <c r="I67" s="99">
        <v>11</v>
      </c>
      <c r="J67" t="s">
        <v>124</v>
      </c>
      <c r="K67" t="s">
        <v>125</v>
      </c>
      <c r="L67" t="s">
        <v>126</v>
      </c>
      <c r="M67" t="s">
        <v>512</v>
      </c>
      <c r="N67" t="s">
        <v>608</v>
      </c>
      <c r="O67" t="s">
        <v>127</v>
      </c>
      <c r="P67" t="s">
        <v>134</v>
      </c>
      <c r="Q67" t="s">
        <v>135</v>
      </c>
      <c r="R67" t="s">
        <v>539</v>
      </c>
      <c r="S67" t="s">
        <v>50</v>
      </c>
      <c r="T67" t="s">
        <v>51</v>
      </c>
      <c r="U67">
        <v>6</v>
      </c>
      <c r="V67" t="s">
        <v>75</v>
      </c>
      <c r="W67" s="96">
        <v>30</v>
      </c>
      <c r="X67" t="s">
        <v>136</v>
      </c>
      <c r="Y67" t="s">
        <v>137</v>
      </c>
      <c r="Z67" t="s">
        <v>138</v>
      </c>
      <c r="AA67">
        <v>2000</v>
      </c>
      <c r="AB67" t="s">
        <v>66</v>
      </c>
      <c r="AC67" s="90">
        <v>2221</v>
      </c>
      <c r="AD67" s="90" t="s">
        <v>139</v>
      </c>
      <c r="AE67" s="96" t="s">
        <v>1148</v>
      </c>
      <c r="AF67" s="90" t="s">
        <v>57</v>
      </c>
      <c r="AG67" s="91">
        <v>800000</v>
      </c>
      <c r="AH67" s="11">
        <v>800000</v>
      </c>
      <c r="AI67" s="1">
        <v>110230.8</v>
      </c>
      <c r="AJ67" s="1">
        <v>110230.8</v>
      </c>
      <c r="AK67" s="1">
        <f t="shared" si="22"/>
        <v>110230.8</v>
      </c>
      <c r="AL67" s="1">
        <v>0</v>
      </c>
      <c r="AM67" s="1">
        <f t="shared" si="23"/>
        <v>0</v>
      </c>
      <c r="AN67" s="1">
        <v>0</v>
      </c>
      <c r="AO67" s="1">
        <v>0</v>
      </c>
      <c r="AP67" s="1">
        <v>0</v>
      </c>
      <c r="AQ67" s="11">
        <f t="shared" si="24"/>
        <v>689769.2</v>
      </c>
      <c r="AR67">
        <v>0</v>
      </c>
      <c r="AS67">
        <v>0</v>
      </c>
      <c r="AT67">
        <v>0</v>
      </c>
      <c r="AU67">
        <v>0</v>
      </c>
      <c r="AV67">
        <v>0</v>
      </c>
      <c r="AW67" s="93">
        <v>0</v>
      </c>
      <c r="AX67" s="1">
        <f t="shared" si="25"/>
        <v>800000</v>
      </c>
      <c r="AY67" s="1">
        <v>0</v>
      </c>
      <c r="AZ67" s="1"/>
      <c r="BA67" s="1"/>
      <c r="BB67" s="1">
        <f t="shared" si="26"/>
        <v>689769.2</v>
      </c>
    </row>
    <row r="68" spans="1:54" hidden="1" x14ac:dyDescent="0.3">
      <c r="A68" t="str">
        <f>VLOOKUP(B68,'Cubo 13 de marzo'!$A$1:$I$384,1,0)</f>
        <v>522210620011</v>
      </c>
      <c r="B68" t="str">
        <f t="shared" si="16"/>
        <v>522210620011</v>
      </c>
      <c r="C68" s="99">
        <v>5</v>
      </c>
      <c r="D68" s="99" t="str">
        <f t="shared" si="17"/>
        <v>222</v>
      </c>
      <c r="E68" s="99" t="str">
        <f t="shared" si="18"/>
        <v>1</v>
      </c>
      <c r="F68" s="99" t="str">
        <f t="shared" si="19"/>
        <v>0</v>
      </c>
      <c r="G68" s="99">
        <f t="shared" si="20"/>
        <v>62</v>
      </c>
      <c r="H68" s="99" t="str">
        <f t="shared" si="21"/>
        <v>00</v>
      </c>
      <c r="I68" s="99">
        <v>11</v>
      </c>
      <c r="J68" t="s">
        <v>124</v>
      </c>
      <c r="K68" t="s">
        <v>125</v>
      </c>
      <c r="L68" t="s">
        <v>201</v>
      </c>
      <c r="M68" t="s">
        <v>616</v>
      </c>
      <c r="N68" t="s">
        <v>613</v>
      </c>
      <c r="O68" t="s">
        <v>202</v>
      </c>
      <c r="P68" t="s">
        <v>49</v>
      </c>
      <c r="Q68" t="s">
        <v>617</v>
      </c>
      <c r="R68" t="s">
        <v>539</v>
      </c>
      <c r="S68" t="s">
        <v>203</v>
      </c>
      <c r="T68" t="s">
        <v>204</v>
      </c>
      <c r="U68">
        <v>5</v>
      </c>
      <c r="V68" t="s">
        <v>205</v>
      </c>
      <c r="W68" s="96">
        <v>62</v>
      </c>
      <c r="X68" t="s">
        <v>206</v>
      </c>
      <c r="Y68" t="s">
        <v>207</v>
      </c>
      <c r="Z68" t="s">
        <v>208</v>
      </c>
      <c r="AA68">
        <v>2000</v>
      </c>
      <c r="AB68" t="s">
        <v>66</v>
      </c>
      <c r="AC68">
        <v>2221</v>
      </c>
      <c r="AD68" t="s">
        <v>139</v>
      </c>
      <c r="AE68" s="96" t="s">
        <v>1148</v>
      </c>
      <c r="AF68" t="s">
        <v>57</v>
      </c>
      <c r="AG68" s="6">
        <v>150000</v>
      </c>
      <c r="AH68" s="1">
        <v>150000</v>
      </c>
      <c r="AI68" s="1">
        <v>0</v>
      </c>
      <c r="AJ68" s="1">
        <v>0</v>
      </c>
      <c r="AK68" s="1">
        <f t="shared" si="22"/>
        <v>0</v>
      </c>
      <c r="AL68" s="1">
        <v>0</v>
      </c>
      <c r="AM68" s="1">
        <f t="shared" si="23"/>
        <v>0</v>
      </c>
      <c r="AN68" s="1">
        <v>0</v>
      </c>
      <c r="AO68" s="1">
        <v>0</v>
      </c>
      <c r="AP68" s="1">
        <v>0</v>
      </c>
      <c r="AQ68" s="1">
        <f t="shared" si="24"/>
        <v>150000</v>
      </c>
      <c r="AR68">
        <v>0</v>
      </c>
      <c r="AS68">
        <v>0</v>
      </c>
      <c r="AT68">
        <v>0</v>
      </c>
      <c r="AU68">
        <v>0</v>
      </c>
      <c r="AV68">
        <v>0</v>
      </c>
      <c r="AW68" s="93">
        <v>0</v>
      </c>
      <c r="AX68" s="1">
        <f t="shared" si="25"/>
        <v>150000</v>
      </c>
      <c r="AY68" s="1">
        <v>0</v>
      </c>
      <c r="AZ68" s="1"/>
      <c r="BA68" s="1"/>
      <c r="BB68" s="1">
        <f t="shared" si="26"/>
        <v>150000</v>
      </c>
    </row>
    <row r="69" spans="1:54" hidden="1" x14ac:dyDescent="0.3">
      <c r="A69" t="str">
        <f>VLOOKUP(B69,'Cubo 13 de marzo'!$A$1:$I$384,1,0)</f>
        <v>522210290011</v>
      </c>
      <c r="B69" t="str">
        <f t="shared" si="16"/>
        <v>522210290011</v>
      </c>
      <c r="C69" s="99">
        <v>5</v>
      </c>
      <c r="D69" s="99" t="str">
        <f t="shared" si="17"/>
        <v>222</v>
      </c>
      <c r="E69" s="99" t="str">
        <f t="shared" si="18"/>
        <v>1</v>
      </c>
      <c r="F69" s="99" t="str">
        <f t="shared" si="19"/>
        <v>0</v>
      </c>
      <c r="G69" s="99">
        <f t="shared" si="20"/>
        <v>29</v>
      </c>
      <c r="H69" s="99" t="str">
        <f t="shared" si="21"/>
        <v>00</v>
      </c>
      <c r="I69" s="99">
        <v>11</v>
      </c>
      <c r="J69" t="s">
        <v>124</v>
      </c>
      <c r="K69" t="s">
        <v>125</v>
      </c>
      <c r="L69" t="s">
        <v>81</v>
      </c>
      <c r="M69" t="s">
        <v>615</v>
      </c>
      <c r="N69" t="s">
        <v>606</v>
      </c>
      <c r="O69" t="s">
        <v>82</v>
      </c>
      <c r="P69" t="s">
        <v>49</v>
      </c>
      <c r="Q69" t="s">
        <v>617</v>
      </c>
      <c r="R69" t="s">
        <v>539</v>
      </c>
      <c r="S69" t="s">
        <v>50</v>
      </c>
      <c r="T69" t="s">
        <v>51</v>
      </c>
      <c r="U69">
        <v>2</v>
      </c>
      <c r="V69" t="s">
        <v>180</v>
      </c>
      <c r="W69" s="96">
        <v>29</v>
      </c>
      <c r="X69" t="s">
        <v>327</v>
      </c>
      <c r="Y69" t="s">
        <v>328</v>
      </c>
      <c r="Z69" t="s">
        <v>329</v>
      </c>
      <c r="AA69">
        <v>2000</v>
      </c>
      <c r="AB69" t="s">
        <v>66</v>
      </c>
      <c r="AC69">
        <v>2221</v>
      </c>
      <c r="AD69" t="s">
        <v>139</v>
      </c>
      <c r="AE69" s="96" t="s">
        <v>1148</v>
      </c>
      <c r="AF69" t="s">
        <v>57</v>
      </c>
      <c r="AG69" s="6">
        <v>40000</v>
      </c>
      <c r="AH69" s="1">
        <v>40000</v>
      </c>
      <c r="AI69" s="1">
        <v>0</v>
      </c>
      <c r="AJ69" s="1">
        <v>0</v>
      </c>
      <c r="AK69" s="1">
        <f t="shared" si="22"/>
        <v>0</v>
      </c>
      <c r="AL69" s="1">
        <v>0</v>
      </c>
      <c r="AM69" s="1">
        <f t="shared" si="23"/>
        <v>0</v>
      </c>
      <c r="AN69" s="1">
        <v>0</v>
      </c>
      <c r="AO69" s="1">
        <v>0</v>
      </c>
      <c r="AP69" s="1">
        <v>0</v>
      </c>
      <c r="AQ69" s="1">
        <f t="shared" si="24"/>
        <v>40000</v>
      </c>
      <c r="AR69">
        <v>0</v>
      </c>
      <c r="AS69">
        <v>0</v>
      </c>
      <c r="AT69">
        <v>0</v>
      </c>
      <c r="AU69">
        <v>0</v>
      </c>
      <c r="AV69">
        <v>0</v>
      </c>
      <c r="AW69" s="93">
        <v>0</v>
      </c>
      <c r="AX69" s="1">
        <f t="shared" si="25"/>
        <v>40000</v>
      </c>
      <c r="AY69" s="1">
        <v>0</v>
      </c>
      <c r="AZ69" s="1"/>
      <c r="BA69" s="1"/>
      <c r="BB69" s="1">
        <f t="shared" si="26"/>
        <v>40000</v>
      </c>
    </row>
    <row r="70" spans="1:54" hidden="1" x14ac:dyDescent="0.3">
      <c r="A70" t="str">
        <f>VLOOKUP(B70,'Cubo 13 de marzo'!$A$1:$I$384,1,0)</f>
        <v>522310230011</v>
      </c>
      <c r="B70" t="str">
        <f t="shared" si="16"/>
        <v>522310230011</v>
      </c>
      <c r="C70" s="99">
        <v>5</v>
      </c>
      <c r="D70" s="99" t="str">
        <f t="shared" si="17"/>
        <v>223</v>
      </c>
      <c r="E70" s="99" t="str">
        <f t="shared" si="18"/>
        <v>1</v>
      </c>
      <c r="F70" s="99" t="str">
        <f t="shared" si="19"/>
        <v>0</v>
      </c>
      <c r="G70" s="99">
        <f t="shared" si="20"/>
        <v>23</v>
      </c>
      <c r="H70" s="99" t="str">
        <f t="shared" si="21"/>
        <v>00</v>
      </c>
      <c r="I70" s="99">
        <v>11</v>
      </c>
      <c r="J70" t="s">
        <v>124</v>
      </c>
      <c r="K70" t="s">
        <v>125</v>
      </c>
      <c r="L70" t="s">
        <v>73</v>
      </c>
      <c r="M70" t="s">
        <v>615</v>
      </c>
      <c r="N70" t="s">
        <v>607</v>
      </c>
      <c r="O70" t="s">
        <v>74</v>
      </c>
      <c r="P70" t="s">
        <v>49</v>
      </c>
      <c r="Q70" t="s">
        <v>617</v>
      </c>
      <c r="R70" t="s">
        <v>539</v>
      </c>
      <c r="S70" t="s">
        <v>60</v>
      </c>
      <c r="T70" t="s">
        <v>61</v>
      </c>
      <c r="U70">
        <v>6</v>
      </c>
      <c r="V70" t="s">
        <v>75</v>
      </c>
      <c r="W70" s="96">
        <v>23</v>
      </c>
      <c r="X70" t="s">
        <v>76</v>
      </c>
      <c r="Y70" t="s">
        <v>77</v>
      </c>
      <c r="Z70" t="s">
        <v>78</v>
      </c>
      <c r="AA70">
        <v>2000</v>
      </c>
      <c r="AB70" t="s">
        <v>66</v>
      </c>
      <c r="AC70">
        <v>2231</v>
      </c>
      <c r="AD70" t="s">
        <v>198</v>
      </c>
      <c r="AE70" s="96" t="s">
        <v>1148</v>
      </c>
      <c r="AF70" t="s">
        <v>57</v>
      </c>
      <c r="AG70" s="6">
        <v>5000</v>
      </c>
      <c r="AH70" s="1">
        <v>5000</v>
      </c>
      <c r="AI70" s="1">
        <v>0</v>
      </c>
      <c r="AJ70" s="1">
        <v>0</v>
      </c>
      <c r="AK70" s="1">
        <f t="shared" si="22"/>
        <v>0</v>
      </c>
      <c r="AL70" s="1">
        <v>0</v>
      </c>
      <c r="AM70" s="1">
        <f t="shared" si="23"/>
        <v>0</v>
      </c>
      <c r="AN70" s="1">
        <v>0</v>
      </c>
      <c r="AO70" s="1">
        <v>0</v>
      </c>
      <c r="AP70" s="1">
        <v>0</v>
      </c>
      <c r="AQ70" s="1">
        <f t="shared" si="24"/>
        <v>5000</v>
      </c>
      <c r="AR70">
        <v>0</v>
      </c>
      <c r="AS70">
        <v>0</v>
      </c>
      <c r="AT70">
        <v>0</v>
      </c>
      <c r="AU70">
        <v>0</v>
      </c>
      <c r="AV70">
        <v>0</v>
      </c>
      <c r="AW70" s="93">
        <v>0</v>
      </c>
      <c r="AX70" s="1">
        <f t="shared" si="25"/>
        <v>5000</v>
      </c>
      <c r="AY70" s="1">
        <v>0</v>
      </c>
      <c r="AZ70" s="1"/>
      <c r="BA70" s="1"/>
      <c r="BB70" s="1">
        <f t="shared" si="26"/>
        <v>5000</v>
      </c>
    </row>
    <row r="71" spans="1:54" hidden="1" x14ac:dyDescent="0.3">
      <c r="A71" t="str">
        <f>VLOOKUP(B71,'Cubo 13 de marzo'!$A$1:$I$384,1,0)</f>
        <v>523510540011</v>
      </c>
      <c r="B71" t="str">
        <f t="shared" si="16"/>
        <v>523510540011</v>
      </c>
      <c r="C71" s="99">
        <v>5</v>
      </c>
      <c r="D71" s="99" t="str">
        <f t="shared" si="17"/>
        <v>235</v>
      </c>
      <c r="E71" s="99" t="str">
        <f t="shared" si="18"/>
        <v>1</v>
      </c>
      <c r="F71" s="99" t="str">
        <f t="shared" si="19"/>
        <v>0</v>
      </c>
      <c r="G71" s="99">
        <f t="shared" si="20"/>
        <v>54</v>
      </c>
      <c r="H71" s="99" t="str">
        <f t="shared" si="21"/>
        <v>00</v>
      </c>
      <c r="I71" s="99">
        <v>11</v>
      </c>
      <c r="J71" t="s">
        <v>124</v>
      </c>
      <c r="K71" t="s">
        <v>125</v>
      </c>
      <c r="L71" t="s">
        <v>392</v>
      </c>
      <c r="M71" t="s">
        <v>616</v>
      </c>
      <c r="N71" t="s">
        <v>612</v>
      </c>
      <c r="O71" t="s">
        <v>393</v>
      </c>
      <c r="P71" t="s">
        <v>49</v>
      </c>
      <c r="Q71" t="s">
        <v>617</v>
      </c>
      <c r="R71" t="s">
        <v>539</v>
      </c>
      <c r="S71" t="s">
        <v>203</v>
      </c>
      <c r="T71" t="s">
        <v>204</v>
      </c>
      <c r="U71">
        <v>5</v>
      </c>
      <c r="V71" t="s">
        <v>205</v>
      </c>
      <c r="W71" s="96">
        <v>54</v>
      </c>
      <c r="X71" t="s">
        <v>394</v>
      </c>
      <c r="Y71" t="s">
        <v>395</v>
      </c>
      <c r="Z71" t="s">
        <v>396</v>
      </c>
      <c r="AA71">
        <v>2000</v>
      </c>
      <c r="AB71" t="s">
        <v>66</v>
      </c>
      <c r="AC71">
        <v>2351</v>
      </c>
      <c r="AD71" t="s">
        <v>397</v>
      </c>
      <c r="AE71" s="96" t="s">
        <v>1148</v>
      </c>
      <c r="AF71" t="s">
        <v>57</v>
      </c>
      <c r="AG71" s="6">
        <v>500000</v>
      </c>
      <c r="AH71" s="1">
        <v>500000</v>
      </c>
      <c r="AI71" s="1">
        <v>0</v>
      </c>
      <c r="AJ71" s="1">
        <v>0</v>
      </c>
      <c r="AK71" s="1">
        <f t="shared" si="22"/>
        <v>0</v>
      </c>
      <c r="AL71" s="1">
        <v>0</v>
      </c>
      <c r="AM71" s="1">
        <f t="shared" si="23"/>
        <v>0</v>
      </c>
      <c r="AN71" s="1">
        <v>0</v>
      </c>
      <c r="AO71" s="1">
        <v>0</v>
      </c>
      <c r="AP71" s="1">
        <v>0</v>
      </c>
      <c r="AQ71" s="1">
        <f t="shared" si="24"/>
        <v>500000</v>
      </c>
      <c r="AR71">
        <v>0</v>
      </c>
      <c r="AS71">
        <v>0</v>
      </c>
      <c r="AT71">
        <v>0</v>
      </c>
      <c r="AU71">
        <v>0</v>
      </c>
      <c r="AV71">
        <v>0</v>
      </c>
      <c r="AW71" s="93">
        <v>0</v>
      </c>
      <c r="AX71" s="1">
        <f t="shared" si="25"/>
        <v>500000</v>
      </c>
      <c r="AY71" s="1">
        <v>0</v>
      </c>
      <c r="AZ71" s="1"/>
      <c r="BA71" s="1"/>
      <c r="BB71" s="1">
        <f t="shared" si="26"/>
        <v>500000</v>
      </c>
    </row>
    <row r="72" spans="1:54" hidden="1" x14ac:dyDescent="0.3">
      <c r="A72" t="str">
        <f>VLOOKUP(B72,'Cubo 13 de marzo'!$A$1:$I$384,1,0)</f>
        <v>523910550011</v>
      </c>
      <c r="B72" t="str">
        <f t="shared" si="16"/>
        <v>523910550011</v>
      </c>
      <c r="C72" s="99">
        <v>5</v>
      </c>
      <c r="D72" s="99" t="str">
        <f t="shared" si="17"/>
        <v>239</v>
      </c>
      <c r="E72" s="99" t="str">
        <f t="shared" si="18"/>
        <v>1</v>
      </c>
      <c r="F72" s="99" t="str">
        <f t="shared" si="19"/>
        <v>0</v>
      </c>
      <c r="G72" s="99">
        <f t="shared" si="20"/>
        <v>55</v>
      </c>
      <c r="H72" s="99" t="str">
        <f t="shared" si="21"/>
        <v>00</v>
      </c>
      <c r="I72" s="99">
        <v>11</v>
      </c>
      <c r="J72" t="s">
        <v>124</v>
      </c>
      <c r="K72" t="s">
        <v>125</v>
      </c>
      <c r="L72" t="s">
        <v>392</v>
      </c>
      <c r="M72" t="s">
        <v>616</v>
      </c>
      <c r="N72" t="s">
        <v>612</v>
      </c>
      <c r="O72" t="s">
        <v>393</v>
      </c>
      <c r="P72" t="s">
        <v>49</v>
      </c>
      <c r="Q72" t="s">
        <v>617</v>
      </c>
      <c r="R72" t="s">
        <v>539</v>
      </c>
      <c r="S72" t="s">
        <v>203</v>
      </c>
      <c r="T72" t="s">
        <v>204</v>
      </c>
      <c r="U72">
        <v>5</v>
      </c>
      <c r="V72" t="s">
        <v>205</v>
      </c>
      <c r="W72" s="96">
        <v>55</v>
      </c>
      <c r="X72" t="s">
        <v>398</v>
      </c>
      <c r="Y72" t="s">
        <v>395</v>
      </c>
      <c r="Z72" t="s">
        <v>396</v>
      </c>
      <c r="AA72">
        <v>2000</v>
      </c>
      <c r="AB72" t="s">
        <v>66</v>
      </c>
      <c r="AC72">
        <v>2391</v>
      </c>
      <c r="AD72" t="s">
        <v>399</v>
      </c>
      <c r="AE72" s="96" t="s">
        <v>1148</v>
      </c>
      <c r="AF72" t="s">
        <v>57</v>
      </c>
      <c r="AG72" s="6">
        <v>920000</v>
      </c>
      <c r="AH72" s="1">
        <v>920000</v>
      </c>
      <c r="AI72" s="1">
        <v>0</v>
      </c>
      <c r="AJ72" s="1">
        <v>0</v>
      </c>
      <c r="AK72" s="1">
        <f t="shared" si="22"/>
        <v>0</v>
      </c>
      <c r="AL72" s="1">
        <v>0</v>
      </c>
      <c r="AM72" s="1">
        <f t="shared" si="23"/>
        <v>0</v>
      </c>
      <c r="AN72" s="1">
        <v>0</v>
      </c>
      <c r="AO72" s="1">
        <v>0</v>
      </c>
      <c r="AP72" s="1">
        <v>0</v>
      </c>
      <c r="AQ72" s="1">
        <f t="shared" si="24"/>
        <v>920000</v>
      </c>
      <c r="AR72">
        <v>0</v>
      </c>
      <c r="AS72">
        <v>0</v>
      </c>
      <c r="AT72">
        <v>0</v>
      </c>
      <c r="AU72">
        <v>0</v>
      </c>
      <c r="AV72">
        <v>0</v>
      </c>
      <c r="AW72" s="93">
        <v>0</v>
      </c>
      <c r="AX72" s="1">
        <f t="shared" si="25"/>
        <v>920000</v>
      </c>
      <c r="AY72" s="1">
        <v>0</v>
      </c>
      <c r="AZ72" s="1"/>
      <c r="BA72" s="1"/>
      <c r="BB72" s="1">
        <f t="shared" si="26"/>
        <v>920000</v>
      </c>
    </row>
    <row r="73" spans="1:54" hidden="1" x14ac:dyDescent="0.3">
      <c r="A73" t="str">
        <f>VLOOKUP(B73,'Cubo 13 de marzo'!$A$1:$I$384,1,0)</f>
        <v>524110090011</v>
      </c>
      <c r="B73" t="str">
        <f t="shared" si="16"/>
        <v>524110090011</v>
      </c>
      <c r="C73" s="99">
        <v>5</v>
      </c>
      <c r="D73" s="99" t="str">
        <f t="shared" si="17"/>
        <v>241</v>
      </c>
      <c r="E73" s="99" t="str">
        <f t="shared" si="18"/>
        <v>1</v>
      </c>
      <c r="F73" s="99" t="str">
        <f t="shared" si="19"/>
        <v>0</v>
      </c>
      <c r="G73" s="99" t="str">
        <f t="shared" si="20"/>
        <v>09</v>
      </c>
      <c r="H73" s="99" t="str">
        <f t="shared" si="21"/>
        <v>00</v>
      </c>
      <c r="I73" s="99">
        <v>11</v>
      </c>
      <c r="J73" t="s">
        <v>124</v>
      </c>
      <c r="K73" t="s">
        <v>125</v>
      </c>
      <c r="L73" t="s">
        <v>81</v>
      </c>
      <c r="M73" t="s">
        <v>615</v>
      </c>
      <c r="N73" t="s">
        <v>606</v>
      </c>
      <c r="O73" t="s">
        <v>82</v>
      </c>
      <c r="P73" t="s">
        <v>49</v>
      </c>
      <c r="Q73" t="s">
        <v>617</v>
      </c>
      <c r="R73" t="s">
        <v>539</v>
      </c>
      <c r="S73" t="s">
        <v>91</v>
      </c>
      <c r="T73" t="s">
        <v>92</v>
      </c>
      <c r="U73">
        <v>4</v>
      </c>
      <c r="V73" t="s">
        <v>40</v>
      </c>
      <c r="W73" s="96" t="s">
        <v>1157</v>
      </c>
      <c r="X73" t="s">
        <v>97</v>
      </c>
      <c r="Y73" t="s">
        <v>94</v>
      </c>
      <c r="Z73" t="s">
        <v>95</v>
      </c>
      <c r="AA73">
        <v>2000</v>
      </c>
      <c r="AB73" t="s">
        <v>66</v>
      </c>
      <c r="AC73">
        <v>2411</v>
      </c>
      <c r="AD73" t="s">
        <v>271</v>
      </c>
      <c r="AE73" s="96" t="s">
        <v>1148</v>
      </c>
      <c r="AF73" t="s">
        <v>57</v>
      </c>
      <c r="AG73" s="6">
        <v>20000</v>
      </c>
      <c r="AH73" s="1">
        <v>20000</v>
      </c>
      <c r="AI73" s="1">
        <v>0</v>
      </c>
      <c r="AJ73" s="1">
        <v>0</v>
      </c>
      <c r="AK73" s="1">
        <f t="shared" si="22"/>
        <v>0</v>
      </c>
      <c r="AL73" s="1">
        <v>0</v>
      </c>
      <c r="AM73" s="1">
        <f t="shared" si="23"/>
        <v>0</v>
      </c>
      <c r="AN73" s="1">
        <v>0</v>
      </c>
      <c r="AO73" s="1">
        <v>0</v>
      </c>
      <c r="AP73" s="1">
        <v>0</v>
      </c>
      <c r="AQ73" s="1">
        <f t="shared" si="24"/>
        <v>20000</v>
      </c>
      <c r="AR73">
        <v>0</v>
      </c>
      <c r="AS73">
        <v>0</v>
      </c>
      <c r="AT73">
        <v>0</v>
      </c>
      <c r="AU73">
        <v>0</v>
      </c>
      <c r="AV73">
        <v>0</v>
      </c>
      <c r="AW73" s="93">
        <v>0</v>
      </c>
      <c r="AX73" s="1">
        <f t="shared" si="25"/>
        <v>20000</v>
      </c>
      <c r="AY73" s="1">
        <v>0</v>
      </c>
      <c r="AZ73" s="1"/>
      <c r="BA73" s="1"/>
      <c r="BB73" s="1">
        <f t="shared" si="26"/>
        <v>20000</v>
      </c>
    </row>
    <row r="74" spans="1:54" hidden="1" x14ac:dyDescent="0.3">
      <c r="A74" t="str">
        <f>VLOOKUP(B74,'Cubo 13 de marzo'!$A$1:$I$384,1,0)</f>
        <v>524110250011</v>
      </c>
      <c r="B74" t="str">
        <f t="shared" si="16"/>
        <v>524110250011</v>
      </c>
      <c r="C74" s="99">
        <v>5</v>
      </c>
      <c r="D74" s="99" t="str">
        <f t="shared" si="17"/>
        <v>241</v>
      </c>
      <c r="E74" s="99" t="str">
        <f t="shared" si="18"/>
        <v>1</v>
      </c>
      <c r="F74" s="99" t="str">
        <f t="shared" si="19"/>
        <v>0</v>
      </c>
      <c r="G74" s="99">
        <f t="shared" si="20"/>
        <v>25</v>
      </c>
      <c r="H74" s="99" t="str">
        <f t="shared" si="21"/>
        <v>00</v>
      </c>
      <c r="I74" s="99">
        <v>11</v>
      </c>
      <c r="J74" t="s">
        <v>124</v>
      </c>
      <c r="K74" t="s">
        <v>125</v>
      </c>
      <c r="L74" t="s">
        <v>81</v>
      </c>
      <c r="M74" t="s">
        <v>615</v>
      </c>
      <c r="N74" t="s">
        <v>606</v>
      </c>
      <c r="O74" t="s">
        <v>82</v>
      </c>
      <c r="P74" t="s">
        <v>49</v>
      </c>
      <c r="Q74" t="s">
        <v>617</v>
      </c>
      <c r="R74" t="s">
        <v>539</v>
      </c>
      <c r="S74" t="s">
        <v>50</v>
      </c>
      <c r="T74" t="s">
        <v>51</v>
      </c>
      <c r="U74">
        <v>2</v>
      </c>
      <c r="V74" t="s">
        <v>180</v>
      </c>
      <c r="W74" s="96">
        <v>25</v>
      </c>
      <c r="X74" t="s">
        <v>322</v>
      </c>
      <c r="Y74" t="s">
        <v>323</v>
      </c>
      <c r="Z74" t="s">
        <v>324</v>
      </c>
      <c r="AA74">
        <v>2000</v>
      </c>
      <c r="AB74" t="s">
        <v>66</v>
      </c>
      <c r="AC74">
        <v>2411</v>
      </c>
      <c r="AD74" t="s">
        <v>271</v>
      </c>
      <c r="AE74" s="96" t="s">
        <v>1148</v>
      </c>
      <c r="AF74" t="s">
        <v>57</v>
      </c>
      <c r="AG74" s="6">
        <v>1000000</v>
      </c>
      <c r="AH74" s="1">
        <v>1000000</v>
      </c>
      <c r="AI74" s="1">
        <v>0</v>
      </c>
      <c r="AJ74" s="1">
        <v>0</v>
      </c>
      <c r="AK74" s="1">
        <f t="shared" si="22"/>
        <v>0</v>
      </c>
      <c r="AL74" s="1">
        <v>0</v>
      </c>
      <c r="AM74" s="1">
        <f t="shared" si="23"/>
        <v>0</v>
      </c>
      <c r="AN74" s="1">
        <v>0</v>
      </c>
      <c r="AO74" s="1">
        <v>0</v>
      </c>
      <c r="AP74" s="1">
        <v>0</v>
      </c>
      <c r="AQ74" s="1">
        <f t="shared" si="24"/>
        <v>1000000</v>
      </c>
      <c r="AR74">
        <v>0</v>
      </c>
      <c r="AS74">
        <v>0</v>
      </c>
      <c r="AT74">
        <v>0</v>
      </c>
      <c r="AU74">
        <v>0</v>
      </c>
      <c r="AV74">
        <v>0</v>
      </c>
      <c r="AW74" s="93">
        <v>0</v>
      </c>
      <c r="AX74" s="1">
        <f t="shared" si="25"/>
        <v>1000000</v>
      </c>
      <c r="AY74" s="1">
        <v>0</v>
      </c>
      <c r="AZ74" s="1"/>
      <c r="BA74" s="1"/>
      <c r="BB74" s="1">
        <f t="shared" si="26"/>
        <v>1000000</v>
      </c>
    </row>
    <row r="75" spans="1:54" hidden="1" x14ac:dyDescent="0.3">
      <c r="A75" t="str">
        <f>VLOOKUP(B75,'Cubo 13 de marzo'!$A$1:$I$384,1,0)</f>
        <v>524110430011</v>
      </c>
      <c r="B75" t="str">
        <f t="shared" si="16"/>
        <v>524110430011</v>
      </c>
      <c r="C75" s="99">
        <v>5</v>
      </c>
      <c r="D75" s="99" t="str">
        <f t="shared" si="17"/>
        <v>241</v>
      </c>
      <c r="E75" s="99" t="str">
        <f t="shared" si="18"/>
        <v>1</v>
      </c>
      <c r="F75" s="99" t="str">
        <f t="shared" si="19"/>
        <v>0</v>
      </c>
      <c r="G75" s="99">
        <f t="shared" si="20"/>
        <v>43</v>
      </c>
      <c r="H75" s="99" t="str">
        <f t="shared" si="21"/>
        <v>00</v>
      </c>
      <c r="I75" s="99">
        <v>11</v>
      </c>
      <c r="J75" t="s">
        <v>124</v>
      </c>
      <c r="K75" t="s">
        <v>125</v>
      </c>
      <c r="L75" t="s">
        <v>111</v>
      </c>
      <c r="M75" t="s">
        <v>512</v>
      </c>
      <c r="N75" t="s">
        <v>609</v>
      </c>
      <c r="O75" t="s">
        <v>112</v>
      </c>
      <c r="P75" t="s">
        <v>49</v>
      </c>
      <c r="Q75" t="s">
        <v>617</v>
      </c>
      <c r="R75" t="s">
        <v>539</v>
      </c>
      <c r="S75" t="s">
        <v>103</v>
      </c>
      <c r="T75" t="s">
        <v>104</v>
      </c>
      <c r="U75">
        <v>6</v>
      </c>
      <c r="V75" t="s">
        <v>75</v>
      </c>
      <c r="W75" s="96">
        <v>43</v>
      </c>
      <c r="X75" t="s">
        <v>113</v>
      </c>
      <c r="Y75" t="s">
        <v>114</v>
      </c>
      <c r="Z75" t="s">
        <v>115</v>
      </c>
      <c r="AA75">
        <v>2000</v>
      </c>
      <c r="AB75" t="s">
        <v>66</v>
      </c>
      <c r="AC75">
        <v>2411</v>
      </c>
      <c r="AD75" t="s">
        <v>271</v>
      </c>
      <c r="AE75" s="96" t="s">
        <v>1148</v>
      </c>
      <c r="AF75" t="s">
        <v>57</v>
      </c>
      <c r="AG75" s="6">
        <v>50000</v>
      </c>
      <c r="AH75" s="1">
        <v>50000</v>
      </c>
      <c r="AI75" s="1">
        <v>0</v>
      </c>
      <c r="AJ75" s="1">
        <v>0</v>
      </c>
      <c r="AK75" s="1">
        <f t="shared" si="22"/>
        <v>0</v>
      </c>
      <c r="AL75" s="1">
        <v>0</v>
      </c>
      <c r="AM75" s="1">
        <f t="shared" si="23"/>
        <v>0</v>
      </c>
      <c r="AN75" s="1">
        <v>0</v>
      </c>
      <c r="AO75" s="1">
        <v>0</v>
      </c>
      <c r="AP75" s="1">
        <v>0</v>
      </c>
      <c r="AQ75" s="1">
        <f t="shared" si="24"/>
        <v>50000</v>
      </c>
      <c r="AR75">
        <v>0</v>
      </c>
      <c r="AS75">
        <v>0</v>
      </c>
      <c r="AT75">
        <v>0</v>
      </c>
      <c r="AU75">
        <v>0</v>
      </c>
      <c r="AV75">
        <v>0</v>
      </c>
      <c r="AW75" s="93">
        <v>0</v>
      </c>
      <c r="AX75" s="1">
        <f t="shared" si="25"/>
        <v>50000</v>
      </c>
      <c r="AY75" s="1">
        <v>0</v>
      </c>
      <c r="AZ75" s="1"/>
      <c r="BA75" s="1"/>
      <c r="BB75" s="1">
        <f t="shared" si="26"/>
        <v>50000</v>
      </c>
    </row>
    <row r="76" spans="1:54" hidden="1" x14ac:dyDescent="0.3">
      <c r="A76" t="str">
        <f>VLOOKUP(B76,'Cubo 13 de marzo'!$A$1:$I$384,1,0)</f>
        <v>524210090011</v>
      </c>
      <c r="B76" t="str">
        <f t="shared" si="16"/>
        <v>524210090011</v>
      </c>
      <c r="C76" s="99">
        <v>5</v>
      </c>
      <c r="D76" s="99" t="str">
        <f t="shared" si="17"/>
        <v>242</v>
      </c>
      <c r="E76" s="99" t="str">
        <f t="shared" si="18"/>
        <v>1</v>
      </c>
      <c r="F76" s="99" t="str">
        <f t="shared" si="19"/>
        <v>0</v>
      </c>
      <c r="G76" s="99" t="str">
        <f t="shared" si="20"/>
        <v>09</v>
      </c>
      <c r="H76" s="99" t="str">
        <f t="shared" si="21"/>
        <v>00</v>
      </c>
      <c r="I76" s="99">
        <v>11</v>
      </c>
      <c r="J76" t="s">
        <v>124</v>
      </c>
      <c r="K76" t="s">
        <v>125</v>
      </c>
      <c r="L76" t="s">
        <v>81</v>
      </c>
      <c r="M76" t="s">
        <v>615</v>
      </c>
      <c r="N76" t="s">
        <v>606</v>
      </c>
      <c r="O76" t="s">
        <v>82</v>
      </c>
      <c r="P76" t="s">
        <v>49</v>
      </c>
      <c r="Q76" t="s">
        <v>617</v>
      </c>
      <c r="R76" t="s">
        <v>539</v>
      </c>
      <c r="S76" t="s">
        <v>91</v>
      </c>
      <c r="T76" t="s">
        <v>92</v>
      </c>
      <c r="U76">
        <v>4</v>
      </c>
      <c r="V76" t="s">
        <v>40</v>
      </c>
      <c r="W76" s="96" t="s">
        <v>1157</v>
      </c>
      <c r="X76" t="s">
        <v>97</v>
      </c>
      <c r="Y76" t="s">
        <v>94</v>
      </c>
      <c r="Z76" t="s">
        <v>95</v>
      </c>
      <c r="AA76">
        <v>2000</v>
      </c>
      <c r="AB76" t="s">
        <v>66</v>
      </c>
      <c r="AC76">
        <v>2421</v>
      </c>
      <c r="AD76" t="s">
        <v>272</v>
      </c>
      <c r="AE76" s="96" t="s">
        <v>1148</v>
      </c>
      <c r="AF76" t="s">
        <v>57</v>
      </c>
      <c r="AG76" s="6">
        <v>80000</v>
      </c>
      <c r="AH76" s="1">
        <v>80000</v>
      </c>
      <c r="AI76" s="1">
        <v>0</v>
      </c>
      <c r="AJ76" s="1">
        <v>0</v>
      </c>
      <c r="AK76" s="1">
        <f t="shared" si="22"/>
        <v>0</v>
      </c>
      <c r="AL76" s="1">
        <v>0</v>
      </c>
      <c r="AM76" s="1">
        <f t="shared" si="23"/>
        <v>0</v>
      </c>
      <c r="AN76" s="1">
        <v>0</v>
      </c>
      <c r="AO76" s="1">
        <v>0</v>
      </c>
      <c r="AP76" s="1">
        <v>0</v>
      </c>
      <c r="AQ76" s="1">
        <f t="shared" si="24"/>
        <v>80000</v>
      </c>
      <c r="AR76">
        <v>0</v>
      </c>
      <c r="AS76">
        <v>0</v>
      </c>
      <c r="AT76">
        <v>0</v>
      </c>
      <c r="AU76">
        <v>0</v>
      </c>
      <c r="AV76">
        <v>0</v>
      </c>
      <c r="AW76" s="93">
        <v>0</v>
      </c>
      <c r="AX76" s="1">
        <f t="shared" si="25"/>
        <v>80000</v>
      </c>
      <c r="AY76" s="1">
        <v>0</v>
      </c>
      <c r="AZ76" s="1"/>
      <c r="BA76" s="1"/>
      <c r="BB76" s="1">
        <f t="shared" si="26"/>
        <v>80000</v>
      </c>
    </row>
    <row r="77" spans="1:54" hidden="1" x14ac:dyDescent="0.3">
      <c r="A77" t="str">
        <f>VLOOKUP(B77,'Cubo 13 de marzo'!$A$1:$I$384,1,0)</f>
        <v>524210250011</v>
      </c>
      <c r="B77" t="str">
        <f t="shared" si="16"/>
        <v>524210250011</v>
      </c>
      <c r="C77" s="99">
        <v>5</v>
      </c>
      <c r="D77" s="99" t="str">
        <f t="shared" si="17"/>
        <v>242</v>
      </c>
      <c r="E77" s="99" t="str">
        <f t="shared" si="18"/>
        <v>1</v>
      </c>
      <c r="F77" s="99" t="str">
        <f t="shared" si="19"/>
        <v>0</v>
      </c>
      <c r="G77" s="99">
        <f t="shared" si="20"/>
        <v>25</v>
      </c>
      <c r="H77" s="99" t="str">
        <f t="shared" si="21"/>
        <v>00</v>
      </c>
      <c r="I77" s="99">
        <v>11</v>
      </c>
      <c r="J77" t="s">
        <v>124</v>
      </c>
      <c r="K77" t="s">
        <v>125</v>
      </c>
      <c r="L77" t="s">
        <v>81</v>
      </c>
      <c r="M77" t="s">
        <v>615</v>
      </c>
      <c r="N77" t="s">
        <v>606</v>
      </c>
      <c r="O77" t="s">
        <v>82</v>
      </c>
      <c r="P77" t="s">
        <v>49</v>
      </c>
      <c r="Q77" t="s">
        <v>617</v>
      </c>
      <c r="R77" t="s">
        <v>539</v>
      </c>
      <c r="S77" t="s">
        <v>50</v>
      </c>
      <c r="T77" t="s">
        <v>51</v>
      </c>
      <c r="U77">
        <v>2</v>
      </c>
      <c r="V77" t="s">
        <v>180</v>
      </c>
      <c r="W77" s="96">
        <v>25</v>
      </c>
      <c r="X77" t="s">
        <v>322</v>
      </c>
      <c r="Y77" t="s">
        <v>323</v>
      </c>
      <c r="Z77" t="s">
        <v>324</v>
      </c>
      <c r="AA77">
        <v>2000</v>
      </c>
      <c r="AB77" t="s">
        <v>66</v>
      </c>
      <c r="AC77" s="90">
        <v>2421</v>
      </c>
      <c r="AD77" s="90" t="s">
        <v>272</v>
      </c>
      <c r="AE77" s="96" t="s">
        <v>1148</v>
      </c>
      <c r="AF77" s="90" t="s">
        <v>57</v>
      </c>
      <c r="AG77" s="91">
        <v>5000000</v>
      </c>
      <c r="AH77" s="11">
        <v>5000000</v>
      </c>
      <c r="AI77" s="1">
        <v>1200016.47</v>
      </c>
      <c r="AJ77" s="1">
        <v>0</v>
      </c>
      <c r="AK77" s="1">
        <f t="shared" si="22"/>
        <v>0</v>
      </c>
      <c r="AL77" s="1">
        <v>0</v>
      </c>
      <c r="AM77" s="1">
        <f t="shared" si="23"/>
        <v>0</v>
      </c>
      <c r="AN77" s="1">
        <v>0</v>
      </c>
      <c r="AO77" s="1">
        <v>0</v>
      </c>
      <c r="AP77" s="1">
        <v>0</v>
      </c>
      <c r="AQ77" s="11">
        <f t="shared" si="24"/>
        <v>3799983.5300000003</v>
      </c>
      <c r="AR77">
        <v>0</v>
      </c>
      <c r="AS77">
        <v>0</v>
      </c>
      <c r="AT77">
        <v>0</v>
      </c>
      <c r="AU77">
        <v>0</v>
      </c>
      <c r="AV77">
        <v>0</v>
      </c>
      <c r="AW77" s="93">
        <v>0</v>
      </c>
      <c r="AX77" s="1">
        <f t="shared" si="25"/>
        <v>5000000</v>
      </c>
      <c r="AY77" s="1">
        <v>0</v>
      </c>
      <c r="AZ77" s="1"/>
      <c r="BA77" s="1"/>
      <c r="BB77" s="11">
        <f t="shared" si="26"/>
        <v>3799983.5300000003</v>
      </c>
    </row>
    <row r="78" spans="1:54" hidden="1" x14ac:dyDescent="0.3">
      <c r="A78" t="str">
        <f>VLOOKUP(B78,'Cubo 13 de marzo'!$A$1:$I$384,1,0)</f>
        <v>524210430011</v>
      </c>
      <c r="B78" t="str">
        <f t="shared" si="16"/>
        <v>524210430011</v>
      </c>
      <c r="C78" s="99">
        <v>5</v>
      </c>
      <c r="D78" s="99" t="str">
        <f t="shared" si="17"/>
        <v>242</v>
      </c>
      <c r="E78" s="99" t="str">
        <f t="shared" si="18"/>
        <v>1</v>
      </c>
      <c r="F78" s="99" t="str">
        <f t="shared" si="19"/>
        <v>0</v>
      </c>
      <c r="G78" s="99">
        <f t="shared" si="20"/>
        <v>43</v>
      </c>
      <c r="H78" s="99" t="str">
        <f t="shared" si="21"/>
        <v>00</v>
      </c>
      <c r="I78" s="99">
        <v>11</v>
      </c>
      <c r="J78" t="s">
        <v>124</v>
      </c>
      <c r="K78" t="s">
        <v>125</v>
      </c>
      <c r="L78" t="s">
        <v>111</v>
      </c>
      <c r="M78" t="s">
        <v>512</v>
      </c>
      <c r="N78" t="s">
        <v>609</v>
      </c>
      <c r="O78" t="s">
        <v>112</v>
      </c>
      <c r="P78" t="s">
        <v>49</v>
      </c>
      <c r="Q78" t="s">
        <v>617</v>
      </c>
      <c r="R78" t="s">
        <v>539</v>
      </c>
      <c r="S78" t="s">
        <v>103</v>
      </c>
      <c r="T78" t="s">
        <v>104</v>
      </c>
      <c r="U78">
        <v>6</v>
      </c>
      <c r="V78" t="s">
        <v>75</v>
      </c>
      <c r="W78" s="96">
        <v>43</v>
      </c>
      <c r="X78" t="s">
        <v>113</v>
      </c>
      <c r="Y78" t="s">
        <v>114</v>
      </c>
      <c r="Z78" t="s">
        <v>115</v>
      </c>
      <c r="AA78">
        <v>2000</v>
      </c>
      <c r="AB78" t="s">
        <v>66</v>
      </c>
      <c r="AC78" s="86">
        <v>2421</v>
      </c>
      <c r="AD78" s="86" t="s">
        <v>272</v>
      </c>
      <c r="AE78" s="96" t="s">
        <v>1148</v>
      </c>
      <c r="AF78" s="86" t="s">
        <v>57</v>
      </c>
      <c r="AG78" s="87">
        <v>900000</v>
      </c>
      <c r="AH78" s="1">
        <v>900000</v>
      </c>
      <c r="AI78" s="1">
        <v>0</v>
      </c>
      <c r="AJ78" s="1">
        <v>0</v>
      </c>
      <c r="AK78" s="1">
        <f t="shared" si="22"/>
        <v>0</v>
      </c>
      <c r="AL78" s="1">
        <v>0</v>
      </c>
      <c r="AM78" s="1">
        <f t="shared" si="23"/>
        <v>0</v>
      </c>
      <c r="AN78" s="1">
        <v>0</v>
      </c>
      <c r="AO78" s="1">
        <v>0</v>
      </c>
      <c r="AP78" s="1">
        <v>0</v>
      </c>
      <c r="AQ78" s="1">
        <f t="shared" si="24"/>
        <v>900000</v>
      </c>
      <c r="AR78">
        <v>0</v>
      </c>
      <c r="AS78">
        <v>0</v>
      </c>
      <c r="AT78">
        <v>0</v>
      </c>
      <c r="AU78">
        <v>0</v>
      </c>
      <c r="AV78">
        <v>0</v>
      </c>
      <c r="AW78" s="93">
        <v>0</v>
      </c>
      <c r="AX78" s="1">
        <f t="shared" si="25"/>
        <v>900000</v>
      </c>
      <c r="AY78" s="1">
        <v>0</v>
      </c>
      <c r="AZ78" s="1"/>
      <c r="BA78" s="1"/>
      <c r="BB78" s="1">
        <f t="shared" si="26"/>
        <v>900000</v>
      </c>
    </row>
    <row r="79" spans="1:54" hidden="1" x14ac:dyDescent="0.3">
      <c r="A79" t="str">
        <f>VLOOKUP(B79,'Cubo 13 de marzo'!$A$1:$I$384,1,0)</f>
        <v>524410060011</v>
      </c>
      <c r="B79" t="str">
        <f t="shared" si="16"/>
        <v>524410060011</v>
      </c>
      <c r="C79" s="99">
        <v>5</v>
      </c>
      <c r="D79" s="99" t="str">
        <f t="shared" si="17"/>
        <v>244</v>
      </c>
      <c r="E79" s="99" t="str">
        <f t="shared" si="18"/>
        <v>1</v>
      </c>
      <c r="F79" s="99" t="str">
        <f t="shared" si="19"/>
        <v>0</v>
      </c>
      <c r="G79" s="99" t="str">
        <f t="shared" si="20"/>
        <v>06</v>
      </c>
      <c r="H79" s="99" t="str">
        <f t="shared" si="21"/>
        <v>00</v>
      </c>
      <c r="I79" s="99">
        <v>11</v>
      </c>
      <c r="J79" t="s">
        <v>124</v>
      </c>
      <c r="K79" t="s">
        <v>125</v>
      </c>
      <c r="L79" t="s">
        <v>81</v>
      </c>
      <c r="M79" t="s">
        <v>615</v>
      </c>
      <c r="N79" t="s">
        <v>606</v>
      </c>
      <c r="O79" t="s">
        <v>82</v>
      </c>
      <c r="P79" t="s">
        <v>49</v>
      </c>
      <c r="Q79" t="s">
        <v>617</v>
      </c>
      <c r="R79" t="s">
        <v>539</v>
      </c>
      <c r="S79" t="s">
        <v>83</v>
      </c>
      <c r="T79" t="s">
        <v>84</v>
      </c>
      <c r="U79">
        <v>4</v>
      </c>
      <c r="V79" t="s">
        <v>40</v>
      </c>
      <c r="W79" s="96" t="s">
        <v>1154</v>
      </c>
      <c r="X79" t="s">
        <v>248</v>
      </c>
      <c r="Y79" t="s">
        <v>249</v>
      </c>
      <c r="Z79" t="s">
        <v>250</v>
      </c>
      <c r="AA79">
        <v>2000</v>
      </c>
      <c r="AB79" t="s">
        <v>66</v>
      </c>
      <c r="AC79">
        <v>2441</v>
      </c>
      <c r="AD79" t="s">
        <v>251</v>
      </c>
      <c r="AE79" s="96" t="s">
        <v>1148</v>
      </c>
      <c r="AF79" t="s">
        <v>57</v>
      </c>
      <c r="AG79" s="6">
        <v>4000</v>
      </c>
      <c r="AH79" s="1">
        <v>4000</v>
      </c>
      <c r="AI79" s="1">
        <v>0</v>
      </c>
      <c r="AJ79" s="1">
        <v>0</v>
      </c>
      <c r="AK79" s="1">
        <f t="shared" si="22"/>
        <v>0</v>
      </c>
      <c r="AL79" s="1">
        <v>0</v>
      </c>
      <c r="AM79" s="1">
        <f t="shared" si="23"/>
        <v>0</v>
      </c>
      <c r="AN79" s="1">
        <v>0</v>
      </c>
      <c r="AO79" s="1">
        <v>0</v>
      </c>
      <c r="AP79" s="1">
        <v>0</v>
      </c>
      <c r="AQ79" s="1">
        <f t="shared" si="24"/>
        <v>4000</v>
      </c>
      <c r="AR79">
        <v>0</v>
      </c>
      <c r="AS79">
        <v>0</v>
      </c>
      <c r="AT79">
        <v>0</v>
      </c>
      <c r="AU79">
        <v>0</v>
      </c>
      <c r="AV79">
        <v>0</v>
      </c>
      <c r="AW79" s="93">
        <v>0</v>
      </c>
      <c r="AX79" s="1">
        <f t="shared" si="25"/>
        <v>4000</v>
      </c>
      <c r="AY79" s="1">
        <v>0</v>
      </c>
      <c r="AZ79" s="1"/>
      <c r="BA79" s="1"/>
      <c r="BB79" s="1">
        <f t="shared" si="26"/>
        <v>4000</v>
      </c>
    </row>
    <row r="80" spans="1:54" hidden="1" x14ac:dyDescent="0.3">
      <c r="A80" t="str">
        <f>VLOOKUP(B80,'Cubo 13 de marzo'!$A$1:$I$384,1,0)</f>
        <v>524410490011</v>
      </c>
      <c r="B80" t="str">
        <f t="shared" si="16"/>
        <v>524410490011</v>
      </c>
      <c r="C80" s="99">
        <v>5</v>
      </c>
      <c r="D80" s="99" t="str">
        <f t="shared" si="17"/>
        <v>244</v>
      </c>
      <c r="E80" s="99" t="str">
        <f t="shared" si="18"/>
        <v>1</v>
      </c>
      <c r="F80" s="99" t="str">
        <f t="shared" si="19"/>
        <v>0</v>
      </c>
      <c r="G80" s="99">
        <f t="shared" si="20"/>
        <v>49</v>
      </c>
      <c r="H80" s="99" t="str">
        <f t="shared" si="21"/>
        <v>00</v>
      </c>
      <c r="I80" s="99">
        <v>11</v>
      </c>
      <c r="J80" t="s">
        <v>124</v>
      </c>
      <c r="K80" t="s">
        <v>125</v>
      </c>
      <c r="L80" t="s">
        <v>417</v>
      </c>
      <c r="M80" t="s">
        <v>512</v>
      </c>
      <c r="N80" t="s">
        <v>609</v>
      </c>
      <c r="O80" t="s">
        <v>418</v>
      </c>
      <c r="P80" t="s">
        <v>49</v>
      </c>
      <c r="Q80" t="s">
        <v>617</v>
      </c>
      <c r="R80" t="s">
        <v>539</v>
      </c>
      <c r="S80" t="s">
        <v>203</v>
      </c>
      <c r="T80" t="s">
        <v>204</v>
      </c>
      <c r="U80">
        <v>5</v>
      </c>
      <c r="V80" t="s">
        <v>205</v>
      </c>
      <c r="W80" s="96">
        <v>49</v>
      </c>
      <c r="X80" t="s">
        <v>419</v>
      </c>
      <c r="Y80" t="s">
        <v>420</v>
      </c>
      <c r="Z80" t="s">
        <v>421</v>
      </c>
      <c r="AA80">
        <v>2000</v>
      </c>
      <c r="AB80" t="s">
        <v>66</v>
      </c>
      <c r="AC80">
        <v>2441</v>
      </c>
      <c r="AD80" t="s">
        <v>251</v>
      </c>
      <c r="AE80" s="96" t="s">
        <v>1148</v>
      </c>
      <c r="AF80" t="s">
        <v>57</v>
      </c>
      <c r="AG80" s="6">
        <v>80000</v>
      </c>
      <c r="AH80" s="1">
        <v>80000</v>
      </c>
      <c r="AI80" s="1">
        <v>0</v>
      </c>
      <c r="AJ80" s="1">
        <v>0</v>
      </c>
      <c r="AK80" s="1">
        <f t="shared" si="22"/>
        <v>0</v>
      </c>
      <c r="AL80" s="1">
        <v>0</v>
      </c>
      <c r="AM80" s="1">
        <f t="shared" si="23"/>
        <v>0</v>
      </c>
      <c r="AN80" s="1">
        <v>0</v>
      </c>
      <c r="AO80" s="1">
        <v>0</v>
      </c>
      <c r="AP80" s="1">
        <v>0</v>
      </c>
      <c r="AQ80" s="1">
        <f t="shared" si="24"/>
        <v>80000</v>
      </c>
      <c r="AR80">
        <v>0</v>
      </c>
      <c r="AS80">
        <v>0</v>
      </c>
      <c r="AT80">
        <v>0</v>
      </c>
      <c r="AU80">
        <v>0</v>
      </c>
      <c r="AV80">
        <v>0</v>
      </c>
      <c r="AW80" s="93">
        <v>0</v>
      </c>
      <c r="AX80" s="1">
        <f t="shared" si="25"/>
        <v>80000</v>
      </c>
      <c r="AY80" s="1">
        <v>0</v>
      </c>
      <c r="AZ80" s="1"/>
      <c r="BA80" s="1"/>
      <c r="BB80" s="1">
        <f t="shared" si="26"/>
        <v>80000</v>
      </c>
    </row>
    <row r="81" spans="1:54" hidden="1" x14ac:dyDescent="0.3">
      <c r="A81" t="str">
        <f>VLOOKUP(B81,'Cubo 13 de marzo'!$A$1:$I$384,1,0)</f>
        <v>524510090011</v>
      </c>
      <c r="B81" t="str">
        <f t="shared" si="16"/>
        <v>524510090011</v>
      </c>
      <c r="C81" s="99">
        <v>5</v>
      </c>
      <c r="D81" s="99" t="str">
        <f t="shared" si="17"/>
        <v>245</v>
      </c>
      <c r="E81" s="99" t="str">
        <f t="shared" si="18"/>
        <v>1</v>
      </c>
      <c r="F81" s="99" t="str">
        <f t="shared" si="19"/>
        <v>0</v>
      </c>
      <c r="G81" s="99" t="str">
        <f t="shared" si="20"/>
        <v>09</v>
      </c>
      <c r="H81" s="99" t="str">
        <f t="shared" si="21"/>
        <v>00</v>
      </c>
      <c r="I81" s="99">
        <v>11</v>
      </c>
      <c r="J81" t="s">
        <v>124</v>
      </c>
      <c r="K81" t="s">
        <v>125</v>
      </c>
      <c r="L81" t="s">
        <v>81</v>
      </c>
      <c r="M81" t="s">
        <v>615</v>
      </c>
      <c r="N81" t="s">
        <v>606</v>
      </c>
      <c r="O81" t="s">
        <v>82</v>
      </c>
      <c r="P81" t="s">
        <v>49</v>
      </c>
      <c r="Q81" t="s">
        <v>617</v>
      </c>
      <c r="R81" t="s">
        <v>539</v>
      </c>
      <c r="S81" t="s">
        <v>91</v>
      </c>
      <c r="T81" t="s">
        <v>92</v>
      </c>
      <c r="U81">
        <v>4</v>
      </c>
      <c r="V81" t="s">
        <v>40</v>
      </c>
      <c r="W81" s="96" t="s">
        <v>1157</v>
      </c>
      <c r="X81" t="s">
        <v>97</v>
      </c>
      <c r="Y81" t="s">
        <v>94</v>
      </c>
      <c r="Z81" t="s">
        <v>95</v>
      </c>
      <c r="AA81">
        <v>2000</v>
      </c>
      <c r="AB81" t="s">
        <v>66</v>
      </c>
      <c r="AC81">
        <v>2451</v>
      </c>
      <c r="AD81" t="s">
        <v>273</v>
      </c>
      <c r="AE81" s="96" t="s">
        <v>1148</v>
      </c>
      <c r="AF81" t="s">
        <v>57</v>
      </c>
      <c r="AG81" s="6">
        <v>25000</v>
      </c>
      <c r="AH81" s="1">
        <v>25000</v>
      </c>
      <c r="AI81" s="1">
        <v>0</v>
      </c>
      <c r="AJ81" s="1">
        <v>0</v>
      </c>
      <c r="AK81" s="1">
        <f t="shared" si="22"/>
        <v>0</v>
      </c>
      <c r="AL81" s="1">
        <v>0</v>
      </c>
      <c r="AM81" s="1">
        <f t="shared" si="23"/>
        <v>0</v>
      </c>
      <c r="AN81" s="1">
        <v>0</v>
      </c>
      <c r="AO81" s="1">
        <v>0</v>
      </c>
      <c r="AP81" s="1">
        <v>0</v>
      </c>
      <c r="AQ81" s="1">
        <f t="shared" si="24"/>
        <v>25000</v>
      </c>
      <c r="AR81">
        <v>0</v>
      </c>
      <c r="AS81">
        <v>0</v>
      </c>
      <c r="AT81">
        <v>0</v>
      </c>
      <c r="AU81">
        <v>0</v>
      </c>
      <c r="AV81">
        <v>0</v>
      </c>
      <c r="AW81" s="93">
        <v>0</v>
      </c>
      <c r="AX81" s="1">
        <f t="shared" si="25"/>
        <v>25000</v>
      </c>
      <c r="AY81" s="1">
        <v>0</v>
      </c>
      <c r="AZ81" s="1"/>
      <c r="BA81" s="1"/>
      <c r="BB81" s="1">
        <f t="shared" si="26"/>
        <v>25000</v>
      </c>
    </row>
    <row r="82" spans="1:54" hidden="1" x14ac:dyDescent="0.3">
      <c r="A82" t="str">
        <f>VLOOKUP(B82,'Cubo 13 de marzo'!$A$1:$I$384,1,0)</f>
        <v>524610660011</v>
      </c>
      <c r="B82" t="str">
        <f t="shared" si="16"/>
        <v>524610660011</v>
      </c>
      <c r="C82" s="99">
        <v>5</v>
      </c>
      <c r="D82" s="99" t="str">
        <f t="shared" si="17"/>
        <v>246</v>
      </c>
      <c r="E82" s="99" t="str">
        <f t="shared" si="18"/>
        <v>1</v>
      </c>
      <c r="F82" s="99" t="str">
        <f t="shared" si="19"/>
        <v>0</v>
      </c>
      <c r="G82" s="99">
        <f t="shared" si="20"/>
        <v>66</v>
      </c>
      <c r="H82" s="99" t="str">
        <f t="shared" si="21"/>
        <v>00</v>
      </c>
      <c r="I82" s="99">
        <v>11</v>
      </c>
      <c r="J82" t="s">
        <v>124</v>
      </c>
      <c r="K82" t="s">
        <v>125</v>
      </c>
      <c r="L82" t="s">
        <v>34</v>
      </c>
      <c r="M82" t="s">
        <v>616</v>
      </c>
      <c r="N82" t="s">
        <v>614</v>
      </c>
      <c r="O82" t="s">
        <v>35</v>
      </c>
      <c r="P82" t="s">
        <v>36</v>
      </c>
      <c r="Q82" t="s">
        <v>37</v>
      </c>
      <c r="R82" t="s">
        <v>539</v>
      </c>
      <c r="S82" t="s">
        <v>38</v>
      </c>
      <c r="T82" t="s">
        <v>39</v>
      </c>
      <c r="U82">
        <v>4</v>
      </c>
      <c r="V82" t="s">
        <v>40</v>
      </c>
      <c r="W82" s="96">
        <v>66</v>
      </c>
      <c r="X82" t="s">
        <v>41</v>
      </c>
      <c r="Y82" t="s">
        <v>42</v>
      </c>
      <c r="Z82" t="s">
        <v>43</v>
      </c>
      <c r="AA82">
        <v>2000</v>
      </c>
      <c r="AB82" t="s">
        <v>66</v>
      </c>
      <c r="AC82">
        <v>2461</v>
      </c>
      <c r="AD82" t="s">
        <v>160</v>
      </c>
      <c r="AE82" s="96" t="s">
        <v>1148</v>
      </c>
      <c r="AF82" t="s">
        <v>57</v>
      </c>
      <c r="AG82" s="6">
        <v>100000</v>
      </c>
      <c r="AH82" s="1">
        <v>100000</v>
      </c>
      <c r="AI82" s="1">
        <v>0</v>
      </c>
      <c r="AJ82" s="1">
        <v>0</v>
      </c>
      <c r="AK82" s="1">
        <f t="shared" si="22"/>
        <v>0</v>
      </c>
      <c r="AL82" s="1">
        <v>0</v>
      </c>
      <c r="AM82" s="1">
        <f t="shared" si="23"/>
        <v>0</v>
      </c>
      <c r="AN82" s="1">
        <v>0</v>
      </c>
      <c r="AO82" s="1">
        <v>0</v>
      </c>
      <c r="AP82" s="1">
        <v>0</v>
      </c>
      <c r="AQ82" s="1">
        <f t="shared" si="24"/>
        <v>100000</v>
      </c>
      <c r="AR82">
        <v>0</v>
      </c>
      <c r="AS82">
        <v>0</v>
      </c>
      <c r="AT82">
        <v>0</v>
      </c>
      <c r="AU82">
        <v>0</v>
      </c>
      <c r="AV82">
        <v>0</v>
      </c>
      <c r="AW82" s="93">
        <v>0</v>
      </c>
      <c r="AX82" s="1">
        <f t="shared" si="25"/>
        <v>100000</v>
      </c>
      <c r="AY82" s="1">
        <v>0</v>
      </c>
      <c r="AZ82" s="1"/>
      <c r="BA82" s="1"/>
      <c r="BB82" s="1">
        <f t="shared" si="26"/>
        <v>100000</v>
      </c>
    </row>
    <row r="83" spans="1:54" hidden="1" x14ac:dyDescent="0.3">
      <c r="A83" t="str">
        <f>VLOOKUP(B83,'Cubo 13 de marzo'!$A$1:$I$384,1,0)</f>
        <v>524610060011</v>
      </c>
      <c r="B83" t="str">
        <f t="shared" si="16"/>
        <v>524610060011</v>
      </c>
      <c r="C83" s="99">
        <v>5</v>
      </c>
      <c r="D83" s="99" t="str">
        <f t="shared" si="17"/>
        <v>246</v>
      </c>
      <c r="E83" s="99" t="str">
        <f t="shared" si="18"/>
        <v>1</v>
      </c>
      <c r="F83" s="99" t="str">
        <f t="shared" si="19"/>
        <v>0</v>
      </c>
      <c r="G83" s="99" t="str">
        <f t="shared" si="20"/>
        <v>06</v>
      </c>
      <c r="H83" s="99" t="str">
        <f t="shared" si="21"/>
        <v>00</v>
      </c>
      <c r="I83" s="99">
        <v>11</v>
      </c>
      <c r="J83" t="s">
        <v>124</v>
      </c>
      <c r="K83" t="s">
        <v>125</v>
      </c>
      <c r="L83" t="s">
        <v>81</v>
      </c>
      <c r="M83" t="s">
        <v>615</v>
      </c>
      <c r="N83" t="s">
        <v>606</v>
      </c>
      <c r="O83" t="s">
        <v>82</v>
      </c>
      <c r="P83" t="s">
        <v>49</v>
      </c>
      <c r="Q83" t="s">
        <v>617</v>
      </c>
      <c r="R83" t="s">
        <v>539</v>
      </c>
      <c r="S83" t="s">
        <v>83</v>
      </c>
      <c r="T83" t="s">
        <v>84</v>
      </c>
      <c r="U83">
        <v>4</v>
      </c>
      <c r="V83" t="s">
        <v>40</v>
      </c>
      <c r="W83" s="96" t="s">
        <v>1154</v>
      </c>
      <c r="X83" t="s">
        <v>248</v>
      </c>
      <c r="Y83" t="s">
        <v>249</v>
      </c>
      <c r="Z83" t="s">
        <v>250</v>
      </c>
      <c r="AA83">
        <v>2000</v>
      </c>
      <c r="AB83" t="s">
        <v>66</v>
      </c>
      <c r="AC83">
        <v>2461</v>
      </c>
      <c r="AD83" t="s">
        <v>160</v>
      </c>
      <c r="AE83" s="96" t="s">
        <v>1148</v>
      </c>
      <c r="AF83" t="s">
        <v>57</v>
      </c>
      <c r="AG83" s="6">
        <v>500</v>
      </c>
      <c r="AH83" s="1">
        <v>500</v>
      </c>
      <c r="AI83" s="1">
        <v>259</v>
      </c>
      <c r="AJ83" s="1">
        <v>259</v>
      </c>
      <c r="AK83" s="1">
        <f t="shared" si="22"/>
        <v>0</v>
      </c>
      <c r="AL83" s="1">
        <v>259</v>
      </c>
      <c r="AM83" s="1">
        <f t="shared" si="23"/>
        <v>0</v>
      </c>
      <c r="AN83" s="1">
        <v>259</v>
      </c>
      <c r="AO83" s="1">
        <v>0</v>
      </c>
      <c r="AP83" s="1">
        <v>259</v>
      </c>
      <c r="AQ83" s="1">
        <f t="shared" si="24"/>
        <v>241</v>
      </c>
      <c r="AR83">
        <v>0</v>
      </c>
      <c r="AS83">
        <v>0</v>
      </c>
      <c r="AT83">
        <v>0</v>
      </c>
      <c r="AU83">
        <v>0</v>
      </c>
      <c r="AV83">
        <v>0</v>
      </c>
      <c r="AW83" s="93">
        <v>0</v>
      </c>
      <c r="AX83" s="1">
        <f t="shared" si="25"/>
        <v>500</v>
      </c>
      <c r="AY83" s="1">
        <v>0</v>
      </c>
      <c r="AZ83" s="1"/>
      <c r="BA83" s="1"/>
      <c r="BB83" s="1">
        <f t="shared" si="26"/>
        <v>241</v>
      </c>
    </row>
    <row r="84" spans="1:54" hidden="1" x14ac:dyDescent="0.3">
      <c r="A84" t="str">
        <f>VLOOKUP(B84,'Cubo 13 de marzo'!$A$1:$I$384,1,0)</f>
        <v>524610090011</v>
      </c>
      <c r="B84" t="str">
        <f t="shared" si="16"/>
        <v>524610090011</v>
      </c>
      <c r="C84" s="99">
        <v>5</v>
      </c>
      <c r="D84" s="99" t="str">
        <f t="shared" si="17"/>
        <v>246</v>
      </c>
      <c r="E84" s="99" t="str">
        <f t="shared" si="18"/>
        <v>1</v>
      </c>
      <c r="F84" s="99" t="str">
        <f t="shared" si="19"/>
        <v>0</v>
      </c>
      <c r="G84" s="99" t="str">
        <f t="shared" si="20"/>
        <v>09</v>
      </c>
      <c r="H84" s="99" t="str">
        <f t="shared" si="21"/>
        <v>00</v>
      </c>
      <c r="I84" s="99">
        <v>11</v>
      </c>
      <c r="J84" t="s">
        <v>124</v>
      </c>
      <c r="K84" t="s">
        <v>125</v>
      </c>
      <c r="L84" t="s">
        <v>81</v>
      </c>
      <c r="M84" t="s">
        <v>615</v>
      </c>
      <c r="N84" t="s">
        <v>606</v>
      </c>
      <c r="O84" t="s">
        <v>82</v>
      </c>
      <c r="P84" t="s">
        <v>49</v>
      </c>
      <c r="Q84" t="s">
        <v>617</v>
      </c>
      <c r="R84" t="s">
        <v>539</v>
      </c>
      <c r="S84" t="s">
        <v>91</v>
      </c>
      <c r="T84" t="s">
        <v>92</v>
      </c>
      <c r="U84">
        <v>4</v>
      </c>
      <c r="V84" t="s">
        <v>40</v>
      </c>
      <c r="W84" s="96" t="s">
        <v>1157</v>
      </c>
      <c r="X84" t="s">
        <v>97</v>
      </c>
      <c r="Y84" t="s">
        <v>94</v>
      </c>
      <c r="Z84" t="s">
        <v>95</v>
      </c>
      <c r="AA84">
        <v>2000</v>
      </c>
      <c r="AB84" t="s">
        <v>66</v>
      </c>
      <c r="AC84">
        <v>2461</v>
      </c>
      <c r="AD84" t="s">
        <v>160</v>
      </c>
      <c r="AE84" s="96" t="s">
        <v>1148</v>
      </c>
      <c r="AF84" t="s">
        <v>57</v>
      </c>
      <c r="AG84" s="6">
        <v>3000</v>
      </c>
      <c r="AH84" s="1">
        <v>3000</v>
      </c>
      <c r="AI84" s="1">
        <v>0</v>
      </c>
      <c r="AJ84" s="1">
        <v>0</v>
      </c>
      <c r="AK84" s="1">
        <f t="shared" si="22"/>
        <v>0</v>
      </c>
      <c r="AL84" s="1">
        <v>0</v>
      </c>
      <c r="AM84" s="1">
        <f t="shared" si="23"/>
        <v>0</v>
      </c>
      <c r="AN84" s="1">
        <v>0</v>
      </c>
      <c r="AO84" s="1">
        <v>0</v>
      </c>
      <c r="AP84" s="1">
        <v>0</v>
      </c>
      <c r="AQ84" s="1">
        <f t="shared" si="24"/>
        <v>3000</v>
      </c>
      <c r="AR84">
        <v>0</v>
      </c>
      <c r="AS84">
        <v>0</v>
      </c>
      <c r="AT84">
        <v>0</v>
      </c>
      <c r="AU84">
        <v>0</v>
      </c>
      <c r="AV84">
        <v>0</v>
      </c>
      <c r="AW84" s="93">
        <v>0</v>
      </c>
      <c r="AX84" s="1">
        <f t="shared" si="25"/>
        <v>3000</v>
      </c>
      <c r="AY84" s="1">
        <v>0</v>
      </c>
      <c r="AZ84" s="1"/>
      <c r="BA84" s="1"/>
      <c r="BB84" s="1">
        <f t="shared" si="26"/>
        <v>3000</v>
      </c>
    </row>
    <row r="85" spans="1:54" hidden="1" x14ac:dyDescent="0.3">
      <c r="A85" t="str">
        <f>VLOOKUP(B85,'Cubo 13 de marzo'!$A$1:$I$384,1,0)</f>
        <v>524610140011</v>
      </c>
      <c r="B85" t="str">
        <f t="shared" si="16"/>
        <v>524610140011</v>
      </c>
      <c r="C85" s="99">
        <v>5</v>
      </c>
      <c r="D85" s="99" t="str">
        <f t="shared" si="17"/>
        <v>246</v>
      </c>
      <c r="E85" s="99" t="str">
        <f t="shared" si="18"/>
        <v>1</v>
      </c>
      <c r="F85" s="99" t="str">
        <f t="shared" si="19"/>
        <v>0</v>
      </c>
      <c r="G85" s="99">
        <f t="shared" si="20"/>
        <v>14</v>
      </c>
      <c r="H85" s="99" t="str">
        <f t="shared" si="21"/>
        <v>00</v>
      </c>
      <c r="I85" s="99">
        <v>11</v>
      </c>
      <c r="J85" t="s">
        <v>124</v>
      </c>
      <c r="K85" t="s">
        <v>125</v>
      </c>
      <c r="L85" t="s">
        <v>81</v>
      </c>
      <c r="M85" t="s">
        <v>615</v>
      </c>
      <c r="N85" t="s">
        <v>606</v>
      </c>
      <c r="O85" t="s">
        <v>82</v>
      </c>
      <c r="P85" t="s">
        <v>49</v>
      </c>
      <c r="Q85" t="s">
        <v>617</v>
      </c>
      <c r="R85" t="s">
        <v>539</v>
      </c>
      <c r="S85" t="s">
        <v>287</v>
      </c>
      <c r="T85" t="s">
        <v>288</v>
      </c>
      <c r="U85">
        <v>4</v>
      </c>
      <c r="V85" t="s">
        <v>40</v>
      </c>
      <c r="W85" s="96">
        <v>14</v>
      </c>
      <c r="X85" t="s">
        <v>289</v>
      </c>
      <c r="Y85" t="s">
        <v>290</v>
      </c>
      <c r="Z85" t="s">
        <v>291</v>
      </c>
      <c r="AA85">
        <v>2000</v>
      </c>
      <c r="AB85" t="s">
        <v>66</v>
      </c>
      <c r="AC85">
        <v>2461</v>
      </c>
      <c r="AD85" t="s">
        <v>160</v>
      </c>
      <c r="AE85" s="96" t="s">
        <v>1148</v>
      </c>
      <c r="AF85" t="s">
        <v>57</v>
      </c>
      <c r="AG85" s="6">
        <v>5000</v>
      </c>
      <c r="AH85" s="1">
        <v>5000</v>
      </c>
      <c r="AI85" s="1">
        <v>0</v>
      </c>
      <c r="AJ85" s="1">
        <v>0</v>
      </c>
      <c r="AK85" s="1">
        <f t="shared" si="22"/>
        <v>0</v>
      </c>
      <c r="AL85" s="1">
        <v>0</v>
      </c>
      <c r="AM85" s="1">
        <f t="shared" si="23"/>
        <v>0</v>
      </c>
      <c r="AN85" s="1">
        <v>0</v>
      </c>
      <c r="AO85" s="1">
        <v>0</v>
      </c>
      <c r="AP85" s="1">
        <v>0</v>
      </c>
      <c r="AQ85" s="1">
        <f t="shared" si="24"/>
        <v>5000</v>
      </c>
      <c r="AR85">
        <v>0</v>
      </c>
      <c r="AS85">
        <v>0</v>
      </c>
      <c r="AT85">
        <v>0</v>
      </c>
      <c r="AU85">
        <v>0</v>
      </c>
      <c r="AV85">
        <v>0</v>
      </c>
      <c r="AW85" s="93">
        <v>0</v>
      </c>
      <c r="AX85" s="1">
        <f t="shared" si="25"/>
        <v>5000</v>
      </c>
      <c r="AY85" s="1">
        <v>0</v>
      </c>
      <c r="AZ85" s="1"/>
      <c r="BA85" s="1"/>
      <c r="BB85" s="1">
        <f t="shared" si="26"/>
        <v>5000</v>
      </c>
    </row>
    <row r="86" spans="1:54" hidden="1" x14ac:dyDescent="0.3">
      <c r="A86" t="str">
        <f>VLOOKUP(B86,'Cubo 13 de marzo'!$A$1:$I$384,1,0)</f>
        <v>524610430011</v>
      </c>
      <c r="B86" t="str">
        <f t="shared" si="16"/>
        <v>524610430011</v>
      </c>
      <c r="C86" s="99">
        <v>5</v>
      </c>
      <c r="D86" s="99" t="str">
        <f t="shared" si="17"/>
        <v>246</v>
      </c>
      <c r="E86" s="99" t="str">
        <f t="shared" si="18"/>
        <v>1</v>
      </c>
      <c r="F86" s="99" t="str">
        <f t="shared" si="19"/>
        <v>0</v>
      </c>
      <c r="G86" s="99">
        <f t="shared" si="20"/>
        <v>43</v>
      </c>
      <c r="H86" s="99" t="str">
        <f t="shared" si="21"/>
        <v>00</v>
      </c>
      <c r="I86" s="99">
        <v>11</v>
      </c>
      <c r="J86" t="s">
        <v>124</v>
      </c>
      <c r="K86" t="s">
        <v>125</v>
      </c>
      <c r="L86" t="s">
        <v>111</v>
      </c>
      <c r="M86" t="s">
        <v>512</v>
      </c>
      <c r="N86" t="s">
        <v>609</v>
      </c>
      <c r="O86" t="s">
        <v>112</v>
      </c>
      <c r="P86" t="s">
        <v>49</v>
      </c>
      <c r="Q86" t="s">
        <v>617</v>
      </c>
      <c r="R86" t="s">
        <v>539</v>
      </c>
      <c r="S86" t="s">
        <v>103</v>
      </c>
      <c r="T86" t="s">
        <v>104</v>
      </c>
      <c r="U86">
        <v>6</v>
      </c>
      <c r="V86" t="s">
        <v>75</v>
      </c>
      <c r="W86" s="96">
        <v>43</v>
      </c>
      <c r="X86" t="s">
        <v>113</v>
      </c>
      <c r="Y86" t="s">
        <v>114</v>
      </c>
      <c r="Z86" t="s">
        <v>115</v>
      </c>
      <c r="AA86">
        <v>2000</v>
      </c>
      <c r="AB86" t="s">
        <v>66</v>
      </c>
      <c r="AC86">
        <v>2461</v>
      </c>
      <c r="AD86" t="s">
        <v>160</v>
      </c>
      <c r="AE86" s="96" t="s">
        <v>1148</v>
      </c>
      <c r="AF86" t="s">
        <v>57</v>
      </c>
      <c r="AG86" s="6">
        <v>1000000</v>
      </c>
      <c r="AH86" s="1">
        <v>1000000</v>
      </c>
      <c r="AI86" s="1">
        <v>0</v>
      </c>
      <c r="AJ86" s="1">
        <v>0</v>
      </c>
      <c r="AK86" s="1">
        <f t="shared" si="22"/>
        <v>0</v>
      </c>
      <c r="AL86" s="1">
        <v>0</v>
      </c>
      <c r="AM86" s="1">
        <f t="shared" si="23"/>
        <v>0</v>
      </c>
      <c r="AN86" s="1">
        <v>0</v>
      </c>
      <c r="AO86" s="1">
        <v>0</v>
      </c>
      <c r="AP86" s="1">
        <v>0</v>
      </c>
      <c r="AQ86" s="1">
        <f t="shared" si="24"/>
        <v>1000000</v>
      </c>
      <c r="AR86">
        <v>0</v>
      </c>
      <c r="AS86">
        <v>0</v>
      </c>
      <c r="AT86">
        <v>0</v>
      </c>
      <c r="AU86">
        <v>0</v>
      </c>
      <c r="AV86">
        <v>0</v>
      </c>
      <c r="AW86" s="93">
        <v>0</v>
      </c>
      <c r="AX86" s="1">
        <f t="shared" si="25"/>
        <v>1000000</v>
      </c>
      <c r="AY86" s="1">
        <v>0</v>
      </c>
      <c r="AZ86" s="1"/>
      <c r="BA86" s="1"/>
      <c r="BB86" s="1">
        <f t="shared" si="26"/>
        <v>1000000</v>
      </c>
    </row>
    <row r="87" spans="1:54" hidden="1" x14ac:dyDescent="0.3">
      <c r="A87" t="str">
        <f>VLOOKUP(B87,'Cubo 13 de marzo'!$A$1:$I$384,1,0)</f>
        <v>524610260011</v>
      </c>
      <c r="B87" t="str">
        <f t="shared" si="16"/>
        <v>524610260011</v>
      </c>
      <c r="C87" s="99">
        <v>5</v>
      </c>
      <c r="D87" s="99" t="str">
        <f t="shared" si="17"/>
        <v>246</v>
      </c>
      <c r="E87" s="99" t="str">
        <f t="shared" si="18"/>
        <v>1</v>
      </c>
      <c r="F87" s="99" t="str">
        <f t="shared" si="19"/>
        <v>0</v>
      </c>
      <c r="G87" s="99">
        <f t="shared" si="20"/>
        <v>26</v>
      </c>
      <c r="H87" s="99" t="str">
        <f t="shared" si="21"/>
        <v>00</v>
      </c>
      <c r="I87" s="99">
        <v>11</v>
      </c>
      <c r="J87" t="s">
        <v>124</v>
      </c>
      <c r="K87" t="s">
        <v>125</v>
      </c>
      <c r="L87" t="s">
        <v>119</v>
      </c>
      <c r="M87" t="s">
        <v>512</v>
      </c>
      <c r="N87" t="s">
        <v>609</v>
      </c>
      <c r="O87" t="s">
        <v>120</v>
      </c>
      <c r="P87" t="s">
        <v>49</v>
      </c>
      <c r="Q87" t="s">
        <v>617</v>
      </c>
      <c r="R87" t="s">
        <v>539</v>
      </c>
      <c r="S87" t="s">
        <v>50</v>
      </c>
      <c r="T87" t="s">
        <v>51</v>
      </c>
      <c r="U87">
        <v>3</v>
      </c>
      <c r="V87" t="s">
        <v>52</v>
      </c>
      <c r="W87" s="96">
        <v>26</v>
      </c>
      <c r="X87" t="s">
        <v>121</v>
      </c>
      <c r="Y87" t="s">
        <v>122</v>
      </c>
      <c r="Z87" t="s">
        <v>123</v>
      </c>
      <c r="AA87">
        <v>2000</v>
      </c>
      <c r="AB87" t="s">
        <v>66</v>
      </c>
      <c r="AC87">
        <v>2461</v>
      </c>
      <c r="AD87" t="s">
        <v>160</v>
      </c>
      <c r="AE87" s="96" t="s">
        <v>1148</v>
      </c>
      <c r="AF87" t="s">
        <v>57</v>
      </c>
      <c r="AG87" s="6">
        <v>10000000</v>
      </c>
      <c r="AH87" s="1">
        <v>10000000</v>
      </c>
      <c r="AI87" s="1">
        <v>0</v>
      </c>
      <c r="AJ87" s="1">
        <v>0</v>
      </c>
      <c r="AK87" s="1">
        <f t="shared" si="22"/>
        <v>0</v>
      </c>
      <c r="AL87" s="1">
        <v>0</v>
      </c>
      <c r="AM87" s="1">
        <f t="shared" si="23"/>
        <v>0</v>
      </c>
      <c r="AN87" s="1">
        <v>0</v>
      </c>
      <c r="AO87" s="1">
        <v>0</v>
      </c>
      <c r="AP87" s="1">
        <v>0</v>
      </c>
      <c r="AQ87" s="1">
        <f t="shared" si="24"/>
        <v>10000000</v>
      </c>
      <c r="AR87">
        <v>0</v>
      </c>
      <c r="AS87">
        <v>0</v>
      </c>
      <c r="AT87">
        <v>0</v>
      </c>
      <c r="AU87">
        <v>0</v>
      </c>
      <c r="AV87">
        <v>0</v>
      </c>
      <c r="AW87" s="93">
        <v>0</v>
      </c>
      <c r="AX87" s="1">
        <f t="shared" si="25"/>
        <v>10000000</v>
      </c>
      <c r="AY87" s="1">
        <v>0</v>
      </c>
      <c r="AZ87" s="1"/>
      <c r="BA87" s="1"/>
      <c r="BB87" s="1">
        <f t="shared" si="26"/>
        <v>10000000</v>
      </c>
    </row>
    <row r="88" spans="1:54" hidden="1" x14ac:dyDescent="0.3">
      <c r="A88" t="str">
        <f>VLOOKUP(B88,'Cubo 13 de marzo'!$A$1:$I$384,1,0)</f>
        <v>524610262411</v>
      </c>
      <c r="B88" t="str">
        <f t="shared" si="16"/>
        <v>524610262411</v>
      </c>
      <c r="C88" s="99">
        <v>5</v>
      </c>
      <c r="D88" s="99" t="str">
        <f t="shared" si="17"/>
        <v>246</v>
      </c>
      <c r="E88" s="99" t="str">
        <f t="shared" si="18"/>
        <v>1</v>
      </c>
      <c r="F88" s="99" t="str">
        <f t="shared" si="19"/>
        <v>0</v>
      </c>
      <c r="G88" s="99">
        <f t="shared" si="20"/>
        <v>26</v>
      </c>
      <c r="H88" s="99">
        <f t="shared" si="21"/>
        <v>24</v>
      </c>
      <c r="I88" s="99">
        <v>11</v>
      </c>
      <c r="J88" t="s">
        <v>124</v>
      </c>
      <c r="K88" t="s">
        <v>125</v>
      </c>
      <c r="L88" t="s">
        <v>119</v>
      </c>
      <c r="M88" t="s">
        <v>512</v>
      </c>
      <c r="N88" t="s">
        <v>609</v>
      </c>
      <c r="O88" t="s">
        <v>120</v>
      </c>
      <c r="P88" t="s">
        <v>49</v>
      </c>
      <c r="Q88" t="s">
        <v>617</v>
      </c>
      <c r="R88" t="s">
        <v>539</v>
      </c>
      <c r="S88" t="s">
        <v>50</v>
      </c>
      <c r="T88" t="s">
        <v>51</v>
      </c>
      <c r="U88">
        <v>3</v>
      </c>
      <c r="V88" t="s">
        <v>52</v>
      </c>
      <c r="W88" s="96">
        <v>26</v>
      </c>
      <c r="X88" t="s">
        <v>121</v>
      </c>
      <c r="Y88" t="s">
        <v>122</v>
      </c>
      <c r="Z88" t="s">
        <v>123</v>
      </c>
      <c r="AA88">
        <v>2000</v>
      </c>
      <c r="AB88" t="s">
        <v>66</v>
      </c>
      <c r="AC88">
        <v>2461</v>
      </c>
      <c r="AD88" t="s">
        <v>160</v>
      </c>
      <c r="AE88" s="96">
        <v>24</v>
      </c>
      <c r="AF88" t="s">
        <v>431</v>
      </c>
      <c r="AG88" s="6">
        <v>20180000</v>
      </c>
      <c r="AH88" s="1">
        <v>20179998.719999999</v>
      </c>
      <c r="AI88" s="1">
        <v>20170196</v>
      </c>
      <c r="AJ88" s="1">
        <v>20170196</v>
      </c>
      <c r="AK88" s="1">
        <f t="shared" si="22"/>
        <v>0</v>
      </c>
      <c r="AL88" s="1">
        <v>20170196</v>
      </c>
      <c r="AM88" s="1">
        <f t="shared" si="23"/>
        <v>20170196</v>
      </c>
      <c r="AN88" s="1">
        <v>0</v>
      </c>
      <c r="AO88" s="1">
        <v>0</v>
      </c>
      <c r="AP88" s="1">
        <v>0</v>
      </c>
      <c r="AQ88" s="1">
        <f t="shared" si="24"/>
        <v>9804</v>
      </c>
      <c r="AR88">
        <v>0</v>
      </c>
      <c r="AS88">
        <v>1.28</v>
      </c>
      <c r="AT88">
        <v>0</v>
      </c>
      <c r="AU88">
        <v>0</v>
      </c>
      <c r="AV88">
        <v>1.28</v>
      </c>
      <c r="AW88" s="93">
        <v>0</v>
      </c>
      <c r="AX88" s="1">
        <f t="shared" si="25"/>
        <v>20180000</v>
      </c>
      <c r="AY88" s="1">
        <v>0</v>
      </c>
      <c r="AZ88" s="1"/>
      <c r="BA88" s="1"/>
      <c r="BB88" s="1">
        <f t="shared" si="26"/>
        <v>9804</v>
      </c>
    </row>
    <row r="89" spans="1:54" hidden="1" x14ac:dyDescent="0.3">
      <c r="A89" t="str">
        <f>VLOOKUP(B89,'Cubo 13 de marzo'!$A$1:$I$384,1,0)</f>
        <v>524610262511</v>
      </c>
      <c r="B89" t="str">
        <f t="shared" si="16"/>
        <v>524610262511</v>
      </c>
      <c r="C89" s="99">
        <v>5</v>
      </c>
      <c r="D89" s="99" t="str">
        <f t="shared" si="17"/>
        <v>246</v>
      </c>
      <c r="E89" s="99" t="str">
        <f t="shared" si="18"/>
        <v>1</v>
      </c>
      <c r="F89" s="99" t="str">
        <f t="shared" si="19"/>
        <v>0</v>
      </c>
      <c r="G89" s="99">
        <f t="shared" si="20"/>
        <v>26</v>
      </c>
      <c r="H89" s="99">
        <f t="shared" si="21"/>
        <v>25</v>
      </c>
      <c r="I89" s="99">
        <v>11</v>
      </c>
      <c r="J89" t="s">
        <v>124</v>
      </c>
      <c r="K89" t="s">
        <v>125</v>
      </c>
      <c r="L89" t="s">
        <v>119</v>
      </c>
      <c r="M89" t="s">
        <v>512</v>
      </c>
      <c r="N89" t="s">
        <v>609</v>
      </c>
      <c r="O89" t="s">
        <v>120</v>
      </c>
      <c r="P89" t="s">
        <v>49</v>
      </c>
      <c r="Q89" t="s">
        <v>617</v>
      </c>
      <c r="R89" t="s">
        <v>539</v>
      </c>
      <c r="S89" t="s">
        <v>50</v>
      </c>
      <c r="T89" t="s">
        <v>51</v>
      </c>
      <c r="U89">
        <v>3</v>
      </c>
      <c r="V89" t="s">
        <v>52</v>
      </c>
      <c r="W89" s="96">
        <v>26</v>
      </c>
      <c r="X89" t="s">
        <v>121</v>
      </c>
      <c r="Y89" t="s">
        <v>122</v>
      </c>
      <c r="Z89" t="s">
        <v>123</v>
      </c>
      <c r="AA89">
        <v>2000</v>
      </c>
      <c r="AB89" t="s">
        <v>66</v>
      </c>
      <c r="AC89">
        <v>2461</v>
      </c>
      <c r="AD89" t="s">
        <v>160</v>
      </c>
      <c r="AE89" s="96">
        <v>25</v>
      </c>
      <c r="AF89" t="s">
        <v>432</v>
      </c>
      <c r="AG89" s="6">
        <v>1000000</v>
      </c>
      <c r="AH89" s="1">
        <v>1000001.28</v>
      </c>
      <c r="AI89" s="1">
        <v>0</v>
      </c>
      <c r="AJ89" s="1">
        <v>0</v>
      </c>
      <c r="AK89" s="1">
        <f t="shared" si="22"/>
        <v>0</v>
      </c>
      <c r="AL89" s="1">
        <v>0</v>
      </c>
      <c r="AM89" s="1">
        <f t="shared" si="23"/>
        <v>0</v>
      </c>
      <c r="AN89" s="1">
        <v>0</v>
      </c>
      <c r="AO89" s="1">
        <v>0</v>
      </c>
      <c r="AP89" s="1">
        <v>0</v>
      </c>
      <c r="AQ89" s="1">
        <f t="shared" si="24"/>
        <v>1000000</v>
      </c>
      <c r="AR89">
        <v>0</v>
      </c>
      <c r="AS89">
        <v>0</v>
      </c>
      <c r="AT89">
        <v>0</v>
      </c>
      <c r="AU89">
        <v>1.28</v>
      </c>
      <c r="AV89">
        <v>-1.28</v>
      </c>
      <c r="AW89" s="93">
        <v>0</v>
      </c>
      <c r="AX89" s="1">
        <f t="shared" si="25"/>
        <v>1000000</v>
      </c>
      <c r="AY89" s="1">
        <v>0</v>
      </c>
      <c r="AZ89" s="1"/>
      <c r="BA89" s="1"/>
      <c r="BB89" s="1">
        <f t="shared" si="26"/>
        <v>1000000</v>
      </c>
    </row>
    <row r="90" spans="1:54" hidden="1" x14ac:dyDescent="0.3">
      <c r="A90" t="str">
        <f>VLOOKUP(B90,'Cubo 13 de marzo'!$A$1:$I$384,1,0)</f>
        <v>524710060011</v>
      </c>
      <c r="B90" t="str">
        <f t="shared" si="16"/>
        <v>524710060011</v>
      </c>
      <c r="C90" s="99">
        <v>5</v>
      </c>
      <c r="D90" s="99" t="str">
        <f t="shared" si="17"/>
        <v>247</v>
      </c>
      <c r="E90" s="99" t="str">
        <f t="shared" si="18"/>
        <v>1</v>
      </c>
      <c r="F90" s="99" t="str">
        <f t="shared" si="19"/>
        <v>0</v>
      </c>
      <c r="G90" s="99" t="str">
        <f t="shared" si="20"/>
        <v>06</v>
      </c>
      <c r="H90" s="99" t="str">
        <f t="shared" si="21"/>
        <v>00</v>
      </c>
      <c r="I90" s="99">
        <v>11</v>
      </c>
      <c r="J90" t="s">
        <v>124</v>
      </c>
      <c r="K90" t="s">
        <v>125</v>
      </c>
      <c r="L90" t="s">
        <v>81</v>
      </c>
      <c r="M90" t="s">
        <v>615</v>
      </c>
      <c r="N90" t="s">
        <v>606</v>
      </c>
      <c r="O90" t="s">
        <v>82</v>
      </c>
      <c r="P90" t="s">
        <v>49</v>
      </c>
      <c r="Q90" t="s">
        <v>617</v>
      </c>
      <c r="R90" t="s">
        <v>539</v>
      </c>
      <c r="S90" t="s">
        <v>83</v>
      </c>
      <c r="T90" t="s">
        <v>84</v>
      </c>
      <c r="U90">
        <v>4</v>
      </c>
      <c r="V90" t="s">
        <v>40</v>
      </c>
      <c r="W90" s="96" t="s">
        <v>1154</v>
      </c>
      <c r="X90" t="s">
        <v>248</v>
      </c>
      <c r="Y90" t="s">
        <v>249</v>
      </c>
      <c r="Z90" t="s">
        <v>250</v>
      </c>
      <c r="AA90">
        <v>2000</v>
      </c>
      <c r="AB90" t="s">
        <v>66</v>
      </c>
      <c r="AC90">
        <v>2471</v>
      </c>
      <c r="AD90" t="s">
        <v>252</v>
      </c>
      <c r="AE90" s="96" t="s">
        <v>1148</v>
      </c>
      <c r="AF90" t="s">
        <v>57</v>
      </c>
      <c r="AG90" s="6">
        <v>11000</v>
      </c>
      <c r="AH90" s="1">
        <v>11000</v>
      </c>
      <c r="AI90" s="1">
        <v>0</v>
      </c>
      <c r="AJ90" s="1">
        <v>0</v>
      </c>
      <c r="AK90" s="1">
        <f t="shared" si="22"/>
        <v>0</v>
      </c>
      <c r="AL90" s="1">
        <v>0</v>
      </c>
      <c r="AM90" s="1">
        <f t="shared" si="23"/>
        <v>0</v>
      </c>
      <c r="AN90" s="1">
        <v>0</v>
      </c>
      <c r="AO90" s="1">
        <v>0</v>
      </c>
      <c r="AP90" s="1">
        <v>0</v>
      </c>
      <c r="AQ90" s="1">
        <f t="shared" si="24"/>
        <v>11000</v>
      </c>
      <c r="AR90">
        <v>0</v>
      </c>
      <c r="AS90">
        <v>0</v>
      </c>
      <c r="AT90">
        <v>0</v>
      </c>
      <c r="AU90">
        <v>0</v>
      </c>
      <c r="AV90">
        <v>0</v>
      </c>
      <c r="AW90" s="93">
        <v>0</v>
      </c>
      <c r="AX90" s="1">
        <f t="shared" si="25"/>
        <v>11000</v>
      </c>
      <c r="AY90" s="1">
        <v>0</v>
      </c>
      <c r="AZ90" s="1"/>
      <c r="BA90" s="1"/>
      <c r="BB90" s="1">
        <f t="shared" si="26"/>
        <v>11000</v>
      </c>
    </row>
    <row r="91" spans="1:54" hidden="1" x14ac:dyDescent="0.3">
      <c r="A91" t="str">
        <f>VLOOKUP(B91,'Cubo 13 de marzo'!$A$1:$I$384,1,0)</f>
        <v>524710090011</v>
      </c>
      <c r="B91" t="str">
        <f t="shared" si="16"/>
        <v>524710090011</v>
      </c>
      <c r="C91" s="99">
        <v>5</v>
      </c>
      <c r="D91" s="99" t="str">
        <f t="shared" si="17"/>
        <v>247</v>
      </c>
      <c r="E91" s="99" t="str">
        <f t="shared" si="18"/>
        <v>1</v>
      </c>
      <c r="F91" s="99" t="str">
        <f t="shared" si="19"/>
        <v>0</v>
      </c>
      <c r="G91" s="99" t="str">
        <f t="shared" si="20"/>
        <v>09</v>
      </c>
      <c r="H91" s="99" t="str">
        <f t="shared" si="21"/>
        <v>00</v>
      </c>
      <c r="I91" s="99">
        <v>11</v>
      </c>
      <c r="J91" t="s">
        <v>124</v>
      </c>
      <c r="K91" t="s">
        <v>125</v>
      </c>
      <c r="L91" t="s">
        <v>81</v>
      </c>
      <c r="M91" t="s">
        <v>615</v>
      </c>
      <c r="N91" t="s">
        <v>606</v>
      </c>
      <c r="O91" t="s">
        <v>82</v>
      </c>
      <c r="P91" t="s">
        <v>49</v>
      </c>
      <c r="Q91" t="s">
        <v>617</v>
      </c>
      <c r="R91" t="s">
        <v>539</v>
      </c>
      <c r="S91" t="s">
        <v>91</v>
      </c>
      <c r="T91" t="s">
        <v>92</v>
      </c>
      <c r="U91">
        <v>4</v>
      </c>
      <c r="V91" t="s">
        <v>40</v>
      </c>
      <c r="W91" s="96" t="s">
        <v>1157</v>
      </c>
      <c r="X91" t="s">
        <v>97</v>
      </c>
      <c r="Y91" t="s">
        <v>94</v>
      </c>
      <c r="Z91" t="s">
        <v>95</v>
      </c>
      <c r="AA91">
        <v>2000</v>
      </c>
      <c r="AB91" t="s">
        <v>66</v>
      </c>
      <c r="AC91">
        <v>2471</v>
      </c>
      <c r="AD91" t="s">
        <v>252</v>
      </c>
      <c r="AE91" s="96" t="s">
        <v>1148</v>
      </c>
      <c r="AF91" t="s">
        <v>57</v>
      </c>
      <c r="AG91" s="6">
        <v>150000</v>
      </c>
      <c r="AH91" s="1">
        <v>150000</v>
      </c>
      <c r="AI91" s="1">
        <v>0</v>
      </c>
      <c r="AJ91" s="1">
        <v>0</v>
      </c>
      <c r="AK91" s="1">
        <f t="shared" si="22"/>
        <v>0</v>
      </c>
      <c r="AL91" s="1">
        <v>0</v>
      </c>
      <c r="AM91" s="1">
        <f t="shared" si="23"/>
        <v>0</v>
      </c>
      <c r="AN91" s="1">
        <v>0</v>
      </c>
      <c r="AO91" s="1">
        <v>0</v>
      </c>
      <c r="AP91" s="1">
        <v>0</v>
      </c>
      <c r="AQ91" s="1">
        <f t="shared" si="24"/>
        <v>150000</v>
      </c>
      <c r="AR91">
        <v>0</v>
      </c>
      <c r="AS91">
        <v>0</v>
      </c>
      <c r="AT91">
        <v>0</v>
      </c>
      <c r="AU91">
        <v>0</v>
      </c>
      <c r="AV91">
        <v>0</v>
      </c>
      <c r="AW91" s="93">
        <v>0</v>
      </c>
      <c r="AX91" s="1">
        <f t="shared" si="25"/>
        <v>150000</v>
      </c>
      <c r="AY91" s="1">
        <v>0</v>
      </c>
      <c r="AZ91" s="1"/>
      <c r="BA91" s="1"/>
      <c r="BB91" s="1">
        <f t="shared" si="26"/>
        <v>150000</v>
      </c>
    </row>
    <row r="92" spans="1:54" hidden="1" x14ac:dyDescent="0.3">
      <c r="A92" t="str">
        <f>VLOOKUP(B92,'Cubo 13 de marzo'!$A$1:$I$384,1,0)</f>
        <v>524710250011</v>
      </c>
      <c r="B92" t="str">
        <f t="shared" si="16"/>
        <v>524710250011</v>
      </c>
      <c r="C92" s="99">
        <v>5</v>
      </c>
      <c r="D92" s="99" t="str">
        <f t="shared" si="17"/>
        <v>247</v>
      </c>
      <c r="E92" s="99" t="str">
        <f t="shared" si="18"/>
        <v>1</v>
      </c>
      <c r="F92" s="99" t="str">
        <f t="shared" si="19"/>
        <v>0</v>
      </c>
      <c r="G92" s="99">
        <f t="shared" si="20"/>
        <v>25</v>
      </c>
      <c r="H92" s="99" t="str">
        <f t="shared" si="21"/>
        <v>00</v>
      </c>
      <c r="I92" s="99">
        <v>11</v>
      </c>
      <c r="J92" t="s">
        <v>124</v>
      </c>
      <c r="K92" t="s">
        <v>125</v>
      </c>
      <c r="L92" t="s">
        <v>81</v>
      </c>
      <c r="M92" t="s">
        <v>615</v>
      </c>
      <c r="N92" t="s">
        <v>606</v>
      </c>
      <c r="O92" t="s">
        <v>82</v>
      </c>
      <c r="P92" t="s">
        <v>49</v>
      </c>
      <c r="Q92" t="s">
        <v>617</v>
      </c>
      <c r="R92" t="s">
        <v>539</v>
      </c>
      <c r="S92" t="s">
        <v>50</v>
      </c>
      <c r="T92" t="s">
        <v>51</v>
      </c>
      <c r="U92">
        <v>2</v>
      </c>
      <c r="V92" t="s">
        <v>180</v>
      </c>
      <c r="W92" s="96">
        <v>25</v>
      </c>
      <c r="X92" t="s">
        <v>322</v>
      </c>
      <c r="Y92" t="s">
        <v>323</v>
      </c>
      <c r="Z92" t="s">
        <v>324</v>
      </c>
      <c r="AA92">
        <v>2000</v>
      </c>
      <c r="AB92" t="s">
        <v>66</v>
      </c>
      <c r="AC92">
        <v>2471</v>
      </c>
      <c r="AD92" t="s">
        <v>252</v>
      </c>
      <c r="AE92" s="96" t="s">
        <v>1148</v>
      </c>
      <c r="AF92" t="s">
        <v>57</v>
      </c>
      <c r="AG92" s="6">
        <v>800000</v>
      </c>
      <c r="AH92" s="1">
        <v>800000</v>
      </c>
      <c r="AI92" s="1">
        <v>186226.4</v>
      </c>
      <c r="AJ92" s="1">
        <v>186226.4</v>
      </c>
      <c r="AK92" s="1">
        <f t="shared" si="22"/>
        <v>186226.4</v>
      </c>
      <c r="AL92" s="1">
        <v>0</v>
      </c>
      <c r="AM92" s="1">
        <f t="shared" si="23"/>
        <v>0</v>
      </c>
      <c r="AN92" s="1">
        <v>0</v>
      </c>
      <c r="AO92" s="1">
        <v>0</v>
      </c>
      <c r="AP92" s="1">
        <v>0</v>
      </c>
      <c r="AQ92" s="1">
        <f t="shared" si="24"/>
        <v>613773.6</v>
      </c>
      <c r="AR92">
        <v>0</v>
      </c>
      <c r="AS92">
        <v>0</v>
      </c>
      <c r="AT92">
        <v>0</v>
      </c>
      <c r="AU92">
        <v>0</v>
      </c>
      <c r="AV92">
        <v>0</v>
      </c>
      <c r="AW92" s="93">
        <v>0</v>
      </c>
      <c r="AX92" s="1">
        <f t="shared" si="25"/>
        <v>800000</v>
      </c>
      <c r="AY92" s="1">
        <v>0</v>
      </c>
      <c r="AZ92" s="1"/>
      <c r="BA92" s="1"/>
      <c r="BB92" s="1">
        <f t="shared" si="26"/>
        <v>613773.6</v>
      </c>
    </row>
    <row r="93" spans="1:54" hidden="1" x14ac:dyDescent="0.3">
      <c r="A93" t="str">
        <f>VLOOKUP(B93,'Cubo 13 de marzo'!$A$1:$I$384,1,0)</f>
        <v>524710430011</v>
      </c>
      <c r="B93" t="str">
        <f t="shared" si="16"/>
        <v>524710430011</v>
      </c>
      <c r="C93" s="99">
        <v>5</v>
      </c>
      <c r="D93" s="99" t="str">
        <f t="shared" si="17"/>
        <v>247</v>
      </c>
      <c r="E93" s="99" t="str">
        <f t="shared" si="18"/>
        <v>1</v>
      </c>
      <c r="F93" s="99" t="str">
        <f t="shared" si="19"/>
        <v>0</v>
      </c>
      <c r="G93" s="99">
        <f t="shared" si="20"/>
        <v>43</v>
      </c>
      <c r="H93" s="99" t="str">
        <f t="shared" si="21"/>
        <v>00</v>
      </c>
      <c r="I93" s="99">
        <v>11</v>
      </c>
      <c r="J93" t="s">
        <v>124</v>
      </c>
      <c r="K93" t="s">
        <v>125</v>
      </c>
      <c r="L93" t="s">
        <v>111</v>
      </c>
      <c r="M93" t="s">
        <v>512</v>
      </c>
      <c r="N93" t="s">
        <v>609</v>
      </c>
      <c r="O93" t="s">
        <v>112</v>
      </c>
      <c r="P93" t="s">
        <v>49</v>
      </c>
      <c r="Q93" t="s">
        <v>617</v>
      </c>
      <c r="R93" t="s">
        <v>539</v>
      </c>
      <c r="S93" t="s">
        <v>103</v>
      </c>
      <c r="T93" t="s">
        <v>104</v>
      </c>
      <c r="U93">
        <v>6</v>
      </c>
      <c r="V93" t="s">
        <v>75</v>
      </c>
      <c r="W93" s="96">
        <v>43</v>
      </c>
      <c r="X93" t="s">
        <v>113</v>
      </c>
      <c r="Y93" t="s">
        <v>114</v>
      </c>
      <c r="Z93" t="s">
        <v>115</v>
      </c>
      <c r="AA93">
        <v>2000</v>
      </c>
      <c r="AB93" t="s">
        <v>66</v>
      </c>
      <c r="AC93" s="88">
        <v>2471</v>
      </c>
      <c r="AD93" s="88" t="s">
        <v>252</v>
      </c>
      <c r="AE93" s="96" t="s">
        <v>1148</v>
      </c>
      <c r="AF93" s="88" t="s">
        <v>57</v>
      </c>
      <c r="AG93" s="89">
        <v>2500000</v>
      </c>
      <c r="AH93" s="1">
        <v>2500000</v>
      </c>
      <c r="AI93" s="1">
        <v>0</v>
      </c>
      <c r="AJ93" s="1">
        <v>0</v>
      </c>
      <c r="AK93" s="1">
        <f t="shared" si="22"/>
        <v>0</v>
      </c>
      <c r="AL93" s="1">
        <v>0</v>
      </c>
      <c r="AM93" s="1">
        <f t="shared" si="23"/>
        <v>0</v>
      </c>
      <c r="AN93" s="1">
        <v>0</v>
      </c>
      <c r="AO93" s="1">
        <v>0</v>
      </c>
      <c r="AP93" s="1">
        <v>0</v>
      </c>
      <c r="AQ93" s="1">
        <f t="shared" si="24"/>
        <v>2500000</v>
      </c>
      <c r="AR93">
        <v>0</v>
      </c>
      <c r="AS93">
        <v>0</v>
      </c>
      <c r="AT93">
        <v>0</v>
      </c>
      <c r="AU93">
        <v>0</v>
      </c>
      <c r="AV93">
        <v>0</v>
      </c>
      <c r="AW93" s="93">
        <v>0</v>
      </c>
      <c r="AX93" s="1">
        <f t="shared" si="25"/>
        <v>2500000</v>
      </c>
      <c r="AY93" s="1">
        <v>0</v>
      </c>
      <c r="AZ93" s="1"/>
      <c r="BA93" s="1"/>
      <c r="BB93" s="1">
        <f t="shared" si="26"/>
        <v>2500000</v>
      </c>
    </row>
    <row r="94" spans="1:54" hidden="1" x14ac:dyDescent="0.3">
      <c r="A94" t="str">
        <f>VLOOKUP(B94,'Cubo 13 de marzo'!$A$1:$I$384,1,0)</f>
        <v>524910090011</v>
      </c>
      <c r="B94" t="str">
        <f t="shared" si="16"/>
        <v>524910090011</v>
      </c>
      <c r="C94" s="99">
        <v>5</v>
      </c>
      <c r="D94" s="99" t="str">
        <f t="shared" si="17"/>
        <v>249</v>
      </c>
      <c r="E94" s="99" t="str">
        <f t="shared" si="18"/>
        <v>1</v>
      </c>
      <c r="F94" s="99" t="str">
        <f t="shared" si="19"/>
        <v>0</v>
      </c>
      <c r="G94" s="99" t="str">
        <f t="shared" si="20"/>
        <v>09</v>
      </c>
      <c r="H94" s="99" t="str">
        <f t="shared" si="21"/>
        <v>00</v>
      </c>
      <c r="I94" s="99">
        <v>11</v>
      </c>
      <c r="J94" t="s">
        <v>124</v>
      </c>
      <c r="K94" t="s">
        <v>125</v>
      </c>
      <c r="L94" t="s">
        <v>81</v>
      </c>
      <c r="M94" t="s">
        <v>615</v>
      </c>
      <c r="N94" t="s">
        <v>606</v>
      </c>
      <c r="O94" t="s">
        <v>82</v>
      </c>
      <c r="P94" t="s">
        <v>49</v>
      </c>
      <c r="Q94" t="s">
        <v>617</v>
      </c>
      <c r="R94" t="s">
        <v>539</v>
      </c>
      <c r="S94" t="s">
        <v>91</v>
      </c>
      <c r="T94" t="s">
        <v>92</v>
      </c>
      <c r="U94">
        <v>4</v>
      </c>
      <c r="V94" t="s">
        <v>40</v>
      </c>
      <c r="W94" s="96" t="s">
        <v>1157</v>
      </c>
      <c r="X94" t="s">
        <v>97</v>
      </c>
      <c r="Y94" t="s">
        <v>94</v>
      </c>
      <c r="Z94" t="s">
        <v>95</v>
      </c>
      <c r="AA94">
        <v>2000</v>
      </c>
      <c r="AB94" t="s">
        <v>66</v>
      </c>
      <c r="AC94">
        <v>2491</v>
      </c>
      <c r="AD94" t="s">
        <v>274</v>
      </c>
      <c r="AE94" s="96" t="s">
        <v>1148</v>
      </c>
      <c r="AF94" t="s">
        <v>57</v>
      </c>
      <c r="AG94" s="6">
        <v>500000</v>
      </c>
      <c r="AH94" s="1">
        <v>500000</v>
      </c>
      <c r="AI94" s="1">
        <v>0</v>
      </c>
      <c r="AJ94" s="1">
        <v>0</v>
      </c>
      <c r="AK94" s="1">
        <f t="shared" si="22"/>
        <v>0</v>
      </c>
      <c r="AL94" s="1">
        <v>0</v>
      </c>
      <c r="AM94" s="1">
        <f t="shared" si="23"/>
        <v>0</v>
      </c>
      <c r="AN94" s="1">
        <v>0</v>
      </c>
      <c r="AO94" s="1">
        <v>0</v>
      </c>
      <c r="AP94" s="1">
        <v>0</v>
      </c>
      <c r="AQ94" s="1">
        <f t="shared" si="24"/>
        <v>500000</v>
      </c>
      <c r="AR94">
        <v>0</v>
      </c>
      <c r="AS94">
        <v>0</v>
      </c>
      <c r="AT94">
        <v>0</v>
      </c>
      <c r="AU94">
        <v>0</v>
      </c>
      <c r="AV94">
        <v>0</v>
      </c>
      <c r="AW94" s="93">
        <v>0</v>
      </c>
      <c r="AX94" s="1">
        <f t="shared" si="25"/>
        <v>500000</v>
      </c>
      <c r="AY94" s="1">
        <v>0</v>
      </c>
      <c r="AZ94" s="1"/>
      <c r="BA94" s="1"/>
      <c r="BB94" s="1">
        <f t="shared" si="26"/>
        <v>500000</v>
      </c>
    </row>
    <row r="95" spans="1:54" hidden="1" x14ac:dyDescent="0.3">
      <c r="A95" t="str">
        <f>VLOOKUP(B95,'Cubo 13 de marzo'!$A$1:$I$384,1,0)</f>
        <v>524910250011</v>
      </c>
      <c r="B95" t="str">
        <f t="shared" si="16"/>
        <v>524910250011</v>
      </c>
      <c r="C95" s="99">
        <v>5</v>
      </c>
      <c r="D95" s="99" t="str">
        <f t="shared" si="17"/>
        <v>249</v>
      </c>
      <c r="E95" s="99" t="str">
        <f t="shared" si="18"/>
        <v>1</v>
      </c>
      <c r="F95" s="99" t="str">
        <f t="shared" si="19"/>
        <v>0</v>
      </c>
      <c r="G95" s="99">
        <f t="shared" si="20"/>
        <v>25</v>
      </c>
      <c r="H95" s="99" t="str">
        <f t="shared" si="21"/>
        <v>00</v>
      </c>
      <c r="I95" s="99">
        <v>11</v>
      </c>
      <c r="J95" t="s">
        <v>124</v>
      </c>
      <c r="K95" t="s">
        <v>125</v>
      </c>
      <c r="L95" t="s">
        <v>81</v>
      </c>
      <c r="M95" t="s">
        <v>615</v>
      </c>
      <c r="N95" t="s">
        <v>606</v>
      </c>
      <c r="O95" t="s">
        <v>82</v>
      </c>
      <c r="P95" t="s">
        <v>49</v>
      </c>
      <c r="Q95" t="s">
        <v>617</v>
      </c>
      <c r="R95" t="s">
        <v>539</v>
      </c>
      <c r="S95" t="s">
        <v>50</v>
      </c>
      <c r="T95" t="s">
        <v>51</v>
      </c>
      <c r="U95">
        <v>2</v>
      </c>
      <c r="V95" t="s">
        <v>180</v>
      </c>
      <c r="W95" s="96">
        <v>25</v>
      </c>
      <c r="X95" t="s">
        <v>322</v>
      </c>
      <c r="Y95" t="s">
        <v>323</v>
      </c>
      <c r="Z95" t="s">
        <v>324</v>
      </c>
      <c r="AA95">
        <v>2000</v>
      </c>
      <c r="AB95" t="s">
        <v>66</v>
      </c>
      <c r="AC95" s="90">
        <v>2491</v>
      </c>
      <c r="AD95" s="90" t="s">
        <v>274</v>
      </c>
      <c r="AE95" s="96" t="s">
        <v>1148</v>
      </c>
      <c r="AF95" s="90" t="s">
        <v>57</v>
      </c>
      <c r="AG95" s="91">
        <v>6500000</v>
      </c>
      <c r="AH95" s="11">
        <v>6500000</v>
      </c>
      <c r="AI95" s="1">
        <v>60465</v>
      </c>
      <c r="AJ95" s="1">
        <v>60465</v>
      </c>
      <c r="AK95" s="1">
        <f t="shared" si="22"/>
        <v>60465</v>
      </c>
      <c r="AL95" s="1">
        <v>0</v>
      </c>
      <c r="AM95" s="1">
        <f t="shared" si="23"/>
        <v>0</v>
      </c>
      <c r="AN95" s="1">
        <v>0</v>
      </c>
      <c r="AO95" s="1">
        <v>0</v>
      </c>
      <c r="AP95" s="1">
        <v>0</v>
      </c>
      <c r="AQ95" s="11">
        <f t="shared" si="24"/>
        <v>6439535</v>
      </c>
      <c r="AR95">
        <v>0</v>
      </c>
      <c r="AS95">
        <v>0</v>
      </c>
      <c r="AT95">
        <v>0</v>
      </c>
      <c r="AU95">
        <v>0</v>
      </c>
      <c r="AV95">
        <v>0</v>
      </c>
      <c r="AW95" s="93">
        <v>0</v>
      </c>
      <c r="AX95" s="1">
        <f t="shared" si="25"/>
        <v>6500000</v>
      </c>
      <c r="AY95" s="1">
        <v>0</v>
      </c>
      <c r="AZ95" s="1"/>
      <c r="BA95" s="1"/>
      <c r="BB95" s="11">
        <f t="shared" si="26"/>
        <v>6439535</v>
      </c>
    </row>
    <row r="96" spans="1:54" hidden="1" x14ac:dyDescent="0.3">
      <c r="A96" t="str">
        <f>VLOOKUP(B96,'Cubo 13 de marzo'!$A$1:$I$384,1,0)</f>
        <v>524910360011</v>
      </c>
      <c r="B96" t="str">
        <f t="shared" si="16"/>
        <v>524910360011</v>
      </c>
      <c r="C96" s="99">
        <v>5</v>
      </c>
      <c r="D96" s="99" t="str">
        <f t="shared" si="17"/>
        <v>249</v>
      </c>
      <c r="E96" s="99" t="str">
        <f t="shared" si="18"/>
        <v>1</v>
      </c>
      <c r="F96" s="99" t="str">
        <f t="shared" si="19"/>
        <v>0</v>
      </c>
      <c r="G96" s="99">
        <f t="shared" si="20"/>
        <v>36</v>
      </c>
      <c r="H96" s="99" t="str">
        <f t="shared" si="21"/>
        <v>00</v>
      </c>
      <c r="I96" s="99">
        <v>11</v>
      </c>
      <c r="J96" t="s">
        <v>124</v>
      </c>
      <c r="K96" t="s">
        <v>125</v>
      </c>
      <c r="L96" t="s">
        <v>81</v>
      </c>
      <c r="M96" t="s">
        <v>615</v>
      </c>
      <c r="N96" t="s">
        <v>606</v>
      </c>
      <c r="O96" t="s">
        <v>82</v>
      </c>
      <c r="P96" t="s">
        <v>49</v>
      </c>
      <c r="Q96" t="s">
        <v>617</v>
      </c>
      <c r="R96" t="s">
        <v>539</v>
      </c>
      <c r="S96" t="s">
        <v>331</v>
      </c>
      <c r="T96" t="s">
        <v>332</v>
      </c>
      <c r="U96">
        <v>2</v>
      </c>
      <c r="V96" t="s">
        <v>180</v>
      </c>
      <c r="W96" s="96">
        <v>36</v>
      </c>
      <c r="X96" t="s">
        <v>341</v>
      </c>
      <c r="Y96" t="s">
        <v>342</v>
      </c>
      <c r="Z96" t="s">
        <v>343</v>
      </c>
      <c r="AA96">
        <v>2000</v>
      </c>
      <c r="AB96" t="s">
        <v>66</v>
      </c>
      <c r="AC96">
        <v>2491</v>
      </c>
      <c r="AD96" t="s">
        <v>274</v>
      </c>
      <c r="AE96" s="96" t="s">
        <v>1148</v>
      </c>
      <c r="AF96" t="s">
        <v>57</v>
      </c>
      <c r="AG96" s="6">
        <v>150000</v>
      </c>
      <c r="AH96" s="1">
        <v>150000</v>
      </c>
      <c r="AI96" s="1">
        <v>0</v>
      </c>
      <c r="AJ96" s="1">
        <v>0</v>
      </c>
      <c r="AK96" s="1">
        <f t="shared" si="22"/>
        <v>0</v>
      </c>
      <c r="AL96" s="1">
        <v>0</v>
      </c>
      <c r="AM96" s="1">
        <f t="shared" si="23"/>
        <v>0</v>
      </c>
      <c r="AN96" s="1">
        <v>0</v>
      </c>
      <c r="AO96" s="1">
        <v>0</v>
      </c>
      <c r="AP96" s="1">
        <v>0</v>
      </c>
      <c r="AQ96" s="1">
        <f t="shared" si="24"/>
        <v>150000</v>
      </c>
      <c r="AR96">
        <v>0</v>
      </c>
      <c r="AS96">
        <v>0</v>
      </c>
      <c r="AT96">
        <v>0</v>
      </c>
      <c r="AU96">
        <v>0</v>
      </c>
      <c r="AV96">
        <v>0</v>
      </c>
      <c r="AW96" s="93">
        <v>0</v>
      </c>
      <c r="AX96" s="1">
        <f t="shared" si="25"/>
        <v>150000</v>
      </c>
      <c r="AY96" s="1">
        <v>0</v>
      </c>
      <c r="AZ96" s="1"/>
      <c r="BA96" s="1"/>
      <c r="BB96" s="1">
        <f t="shared" si="26"/>
        <v>150000</v>
      </c>
    </row>
    <row r="97" spans="1:55" hidden="1" x14ac:dyDescent="0.3">
      <c r="A97" t="str">
        <f>VLOOKUP(B97,'Cubo 13 de marzo'!$A$1:$I$384,1,0)</f>
        <v>524910370011</v>
      </c>
      <c r="B97" t="str">
        <f t="shared" si="16"/>
        <v>524910370011</v>
      </c>
      <c r="C97" s="99">
        <v>5</v>
      </c>
      <c r="D97" s="99" t="str">
        <f t="shared" si="17"/>
        <v>249</v>
      </c>
      <c r="E97" s="99" t="str">
        <f t="shared" si="18"/>
        <v>1</v>
      </c>
      <c r="F97" s="99" t="str">
        <f t="shared" si="19"/>
        <v>0</v>
      </c>
      <c r="G97" s="99">
        <f t="shared" si="20"/>
        <v>37</v>
      </c>
      <c r="H97" s="99" t="str">
        <f t="shared" si="21"/>
        <v>00</v>
      </c>
      <c r="I97" s="99">
        <v>11</v>
      </c>
      <c r="J97" t="s">
        <v>124</v>
      </c>
      <c r="K97" t="s">
        <v>125</v>
      </c>
      <c r="L97" t="s">
        <v>81</v>
      </c>
      <c r="M97" t="s">
        <v>615</v>
      </c>
      <c r="N97" t="s">
        <v>606</v>
      </c>
      <c r="O97" t="s">
        <v>82</v>
      </c>
      <c r="P97" t="s">
        <v>352</v>
      </c>
      <c r="Q97" t="s">
        <v>622</v>
      </c>
      <c r="R97" t="s">
        <v>539</v>
      </c>
      <c r="S97" t="s">
        <v>331</v>
      </c>
      <c r="T97" t="s">
        <v>332</v>
      </c>
      <c r="U97">
        <v>2</v>
      </c>
      <c r="V97" t="s">
        <v>180</v>
      </c>
      <c r="W97" s="96">
        <v>37</v>
      </c>
      <c r="X97" t="s">
        <v>359</v>
      </c>
      <c r="Y97" t="s">
        <v>360</v>
      </c>
      <c r="Z97" t="s">
        <v>361</v>
      </c>
      <c r="AA97">
        <v>2000</v>
      </c>
      <c r="AB97" t="s">
        <v>66</v>
      </c>
      <c r="AC97">
        <v>2491</v>
      </c>
      <c r="AD97" t="s">
        <v>274</v>
      </c>
      <c r="AE97" s="96" t="s">
        <v>1148</v>
      </c>
      <c r="AF97" t="s">
        <v>57</v>
      </c>
      <c r="AG97" s="6">
        <v>1175000</v>
      </c>
      <c r="AH97" s="1">
        <v>1175000</v>
      </c>
      <c r="AI97" s="1">
        <v>0</v>
      </c>
      <c r="AJ97" s="1">
        <v>0</v>
      </c>
      <c r="AK97" s="1">
        <f t="shared" si="22"/>
        <v>0</v>
      </c>
      <c r="AL97" s="1">
        <v>0</v>
      </c>
      <c r="AM97" s="1">
        <f t="shared" si="23"/>
        <v>0</v>
      </c>
      <c r="AN97" s="1">
        <v>0</v>
      </c>
      <c r="AO97" s="1">
        <v>0</v>
      </c>
      <c r="AP97" s="1">
        <v>0</v>
      </c>
      <c r="AQ97" s="1">
        <f t="shared" si="24"/>
        <v>1175000</v>
      </c>
      <c r="AR97">
        <v>0</v>
      </c>
      <c r="AS97">
        <v>0</v>
      </c>
      <c r="AT97">
        <v>0</v>
      </c>
      <c r="AU97">
        <v>0</v>
      </c>
      <c r="AV97">
        <v>0</v>
      </c>
      <c r="AW97" s="93">
        <v>0</v>
      </c>
      <c r="AX97" s="1">
        <f t="shared" si="25"/>
        <v>1175000</v>
      </c>
      <c r="AY97" s="1">
        <v>0</v>
      </c>
      <c r="AZ97" s="1"/>
      <c r="BA97" s="1"/>
      <c r="BB97" s="1">
        <f t="shared" si="26"/>
        <v>1175000</v>
      </c>
    </row>
    <row r="98" spans="1:55" hidden="1" x14ac:dyDescent="0.3">
      <c r="A98" t="str">
        <f>VLOOKUP(B98,'Cubo 13 de marzo'!$A$1:$I$384,1,0)</f>
        <v>525110430011</v>
      </c>
      <c r="B98" t="str">
        <f t="shared" si="16"/>
        <v>525110430011</v>
      </c>
      <c r="C98" s="99">
        <v>5</v>
      </c>
      <c r="D98" s="99" t="str">
        <f t="shared" si="17"/>
        <v>251</v>
      </c>
      <c r="E98" s="99" t="str">
        <f t="shared" si="18"/>
        <v>1</v>
      </c>
      <c r="F98" s="99" t="str">
        <f t="shared" si="19"/>
        <v>0</v>
      </c>
      <c r="G98" s="99">
        <f t="shared" si="20"/>
        <v>43</v>
      </c>
      <c r="H98" s="99" t="str">
        <f t="shared" si="21"/>
        <v>00</v>
      </c>
      <c r="I98" s="99">
        <v>11</v>
      </c>
      <c r="J98" t="s">
        <v>124</v>
      </c>
      <c r="K98" t="s">
        <v>125</v>
      </c>
      <c r="L98" t="s">
        <v>111</v>
      </c>
      <c r="M98" t="s">
        <v>512</v>
      </c>
      <c r="N98" t="s">
        <v>609</v>
      </c>
      <c r="O98" t="s">
        <v>112</v>
      </c>
      <c r="P98" t="s">
        <v>49</v>
      </c>
      <c r="Q98" t="s">
        <v>617</v>
      </c>
      <c r="R98" t="s">
        <v>539</v>
      </c>
      <c r="S98" t="s">
        <v>103</v>
      </c>
      <c r="T98" t="s">
        <v>104</v>
      </c>
      <c r="U98">
        <v>6</v>
      </c>
      <c r="V98" t="s">
        <v>75</v>
      </c>
      <c r="W98" s="96">
        <v>43</v>
      </c>
      <c r="X98" t="s">
        <v>113</v>
      </c>
      <c r="Y98" t="s">
        <v>114</v>
      </c>
      <c r="Z98" t="s">
        <v>115</v>
      </c>
      <c r="AA98">
        <v>2000</v>
      </c>
      <c r="AB98" t="s">
        <v>66</v>
      </c>
      <c r="AC98" s="86">
        <v>2511</v>
      </c>
      <c r="AD98" s="86" t="s">
        <v>412</v>
      </c>
      <c r="AE98" s="96" t="s">
        <v>1148</v>
      </c>
      <c r="AF98" s="86" t="s">
        <v>57</v>
      </c>
      <c r="AG98" s="87">
        <v>2000000</v>
      </c>
      <c r="AH98" s="1">
        <v>2000000</v>
      </c>
      <c r="AI98" s="1">
        <v>0</v>
      </c>
      <c r="AJ98" s="1">
        <v>0</v>
      </c>
      <c r="AK98" s="1">
        <f t="shared" si="22"/>
        <v>0</v>
      </c>
      <c r="AL98" s="1">
        <v>0</v>
      </c>
      <c r="AM98" s="1">
        <f t="shared" si="23"/>
        <v>0</v>
      </c>
      <c r="AN98" s="1">
        <v>0</v>
      </c>
      <c r="AO98" s="1">
        <v>0</v>
      </c>
      <c r="AP98" s="1">
        <v>0</v>
      </c>
      <c r="AQ98" s="1">
        <f t="shared" si="24"/>
        <v>2000000</v>
      </c>
      <c r="AR98">
        <v>0</v>
      </c>
      <c r="AS98">
        <v>0</v>
      </c>
      <c r="AT98">
        <v>0</v>
      </c>
      <c r="AU98">
        <v>0</v>
      </c>
      <c r="AV98">
        <v>0</v>
      </c>
      <c r="AW98" s="93">
        <v>0</v>
      </c>
      <c r="AX98" s="1">
        <f t="shared" si="25"/>
        <v>2000000</v>
      </c>
      <c r="AY98" s="1">
        <v>0</v>
      </c>
      <c r="AZ98" s="1"/>
      <c r="BA98" s="1"/>
      <c r="BB98" s="1">
        <f t="shared" si="26"/>
        <v>2000000</v>
      </c>
    </row>
    <row r="99" spans="1:55" hidden="1" x14ac:dyDescent="0.3">
      <c r="A99" t="str">
        <f>VLOOKUP(B99,'Cubo 13 de marzo'!$A$1:$I$384,1,0)</f>
        <v>525210240011</v>
      </c>
      <c r="B99" t="str">
        <f t="shared" si="16"/>
        <v>525210240011</v>
      </c>
      <c r="C99" s="99">
        <v>5</v>
      </c>
      <c r="D99" s="99" t="str">
        <f t="shared" si="17"/>
        <v>252</v>
      </c>
      <c r="E99" s="99" t="str">
        <f t="shared" si="18"/>
        <v>1</v>
      </c>
      <c r="F99" s="99" t="str">
        <f t="shared" si="19"/>
        <v>0</v>
      </c>
      <c r="G99" s="99">
        <f t="shared" si="20"/>
        <v>24</v>
      </c>
      <c r="H99" s="99" t="str">
        <f t="shared" si="21"/>
        <v>00</v>
      </c>
      <c r="I99" s="99">
        <v>11</v>
      </c>
      <c r="J99" t="s">
        <v>124</v>
      </c>
      <c r="K99" t="s">
        <v>125</v>
      </c>
      <c r="L99" t="s">
        <v>178</v>
      </c>
      <c r="M99" t="s">
        <v>512</v>
      </c>
      <c r="N99" t="s">
        <v>610</v>
      </c>
      <c r="O99" t="s">
        <v>179</v>
      </c>
      <c r="P99" t="s">
        <v>49</v>
      </c>
      <c r="Q99" t="s">
        <v>617</v>
      </c>
      <c r="R99" t="s">
        <v>539</v>
      </c>
      <c r="S99" t="s">
        <v>60</v>
      </c>
      <c r="T99" t="s">
        <v>61</v>
      </c>
      <c r="U99">
        <v>2</v>
      </c>
      <c r="V99" t="s">
        <v>180</v>
      </c>
      <c r="W99" s="96">
        <v>24</v>
      </c>
      <c r="X99" t="s">
        <v>181</v>
      </c>
      <c r="Y99" t="s">
        <v>182</v>
      </c>
      <c r="Z99" t="s">
        <v>183</v>
      </c>
      <c r="AA99">
        <v>2000</v>
      </c>
      <c r="AB99" t="s">
        <v>66</v>
      </c>
      <c r="AC99">
        <v>2521</v>
      </c>
      <c r="AD99" t="s">
        <v>185</v>
      </c>
      <c r="AE99" s="96" t="s">
        <v>1148</v>
      </c>
      <c r="AF99" t="s">
        <v>57</v>
      </c>
      <c r="AG99" s="6">
        <v>900000</v>
      </c>
      <c r="AH99" s="1">
        <v>900000</v>
      </c>
      <c r="AI99" s="1">
        <v>0</v>
      </c>
      <c r="AJ99" s="1">
        <v>0</v>
      </c>
      <c r="AK99" s="1">
        <f t="shared" si="22"/>
        <v>0</v>
      </c>
      <c r="AL99" s="1">
        <v>0</v>
      </c>
      <c r="AM99" s="1">
        <f t="shared" si="23"/>
        <v>0</v>
      </c>
      <c r="AN99" s="1">
        <v>0</v>
      </c>
      <c r="AO99" s="1">
        <v>0</v>
      </c>
      <c r="AP99" s="1">
        <v>0</v>
      </c>
      <c r="AQ99" s="1">
        <f t="shared" si="24"/>
        <v>900000</v>
      </c>
      <c r="AR99">
        <v>0</v>
      </c>
      <c r="AS99">
        <v>0</v>
      </c>
      <c r="AT99">
        <v>0</v>
      </c>
      <c r="AU99">
        <v>0</v>
      </c>
      <c r="AV99">
        <v>0</v>
      </c>
      <c r="AW99" s="93">
        <v>0</v>
      </c>
      <c r="AX99" s="1">
        <f t="shared" si="25"/>
        <v>900000</v>
      </c>
      <c r="AY99" s="1">
        <v>0</v>
      </c>
      <c r="AZ99" s="1"/>
      <c r="BA99" s="1"/>
      <c r="BB99" s="1">
        <f t="shared" si="26"/>
        <v>900000</v>
      </c>
    </row>
    <row r="100" spans="1:55" hidden="1" x14ac:dyDescent="0.3">
      <c r="A100" t="str">
        <f>VLOOKUP(B100,'Cubo 13 de marzo'!$A$1:$I$384,1,0)</f>
        <v>525210290011</v>
      </c>
      <c r="B100" t="str">
        <f t="shared" si="16"/>
        <v>525210290011</v>
      </c>
      <c r="C100" s="99">
        <v>5</v>
      </c>
      <c r="D100" s="99" t="str">
        <f t="shared" si="17"/>
        <v>252</v>
      </c>
      <c r="E100" s="99" t="str">
        <f t="shared" si="18"/>
        <v>1</v>
      </c>
      <c r="F100" s="99" t="str">
        <f t="shared" si="19"/>
        <v>0</v>
      </c>
      <c r="G100" s="99">
        <f t="shared" si="20"/>
        <v>29</v>
      </c>
      <c r="H100" s="99" t="str">
        <f t="shared" si="21"/>
        <v>00</v>
      </c>
      <c r="I100" s="99">
        <v>11</v>
      </c>
      <c r="J100" t="s">
        <v>124</v>
      </c>
      <c r="K100" t="s">
        <v>125</v>
      </c>
      <c r="L100" t="s">
        <v>81</v>
      </c>
      <c r="M100" t="s">
        <v>615</v>
      </c>
      <c r="N100" t="s">
        <v>606</v>
      </c>
      <c r="O100" t="s">
        <v>82</v>
      </c>
      <c r="P100" t="s">
        <v>49</v>
      </c>
      <c r="Q100" t="s">
        <v>617</v>
      </c>
      <c r="R100" t="s">
        <v>539</v>
      </c>
      <c r="S100" t="s">
        <v>50</v>
      </c>
      <c r="T100" t="s">
        <v>51</v>
      </c>
      <c r="U100">
        <v>2</v>
      </c>
      <c r="V100" t="s">
        <v>180</v>
      </c>
      <c r="W100" s="96">
        <v>29</v>
      </c>
      <c r="X100" t="s">
        <v>327</v>
      </c>
      <c r="Y100" t="s">
        <v>328</v>
      </c>
      <c r="Z100" t="s">
        <v>329</v>
      </c>
      <c r="AA100">
        <v>2000</v>
      </c>
      <c r="AB100" t="s">
        <v>66</v>
      </c>
      <c r="AC100">
        <v>2521</v>
      </c>
      <c r="AD100" t="s">
        <v>185</v>
      </c>
      <c r="AE100" s="96" t="s">
        <v>1148</v>
      </c>
      <c r="AF100" t="s">
        <v>57</v>
      </c>
      <c r="AG100" s="6">
        <v>40000</v>
      </c>
      <c r="AH100" s="1">
        <v>40000</v>
      </c>
      <c r="AI100" s="1">
        <v>0</v>
      </c>
      <c r="AJ100" s="1">
        <v>0</v>
      </c>
      <c r="AK100" s="1">
        <f t="shared" si="22"/>
        <v>0</v>
      </c>
      <c r="AL100" s="1">
        <v>0</v>
      </c>
      <c r="AM100" s="1">
        <f t="shared" si="23"/>
        <v>0</v>
      </c>
      <c r="AN100" s="1">
        <v>0</v>
      </c>
      <c r="AO100" s="1">
        <v>0</v>
      </c>
      <c r="AP100" s="1">
        <v>0</v>
      </c>
      <c r="AQ100" s="1">
        <f t="shared" si="24"/>
        <v>40000</v>
      </c>
      <c r="AR100">
        <v>0</v>
      </c>
      <c r="AS100">
        <v>0</v>
      </c>
      <c r="AT100">
        <v>0</v>
      </c>
      <c r="AU100">
        <v>0</v>
      </c>
      <c r="AV100">
        <v>0</v>
      </c>
      <c r="AW100" s="93">
        <v>0</v>
      </c>
      <c r="AX100" s="1">
        <f t="shared" si="25"/>
        <v>40000</v>
      </c>
      <c r="AY100" s="1">
        <v>0</v>
      </c>
      <c r="AZ100" s="1"/>
      <c r="BA100" s="1"/>
      <c r="BB100" s="1">
        <f t="shared" si="26"/>
        <v>40000</v>
      </c>
    </row>
    <row r="101" spans="1:55" hidden="1" x14ac:dyDescent="0.3">
      <c r="A101" t="str">
        <f>VLOOKUP(B101,'Cubo 13 de marzo'!$A$1:$I$384,1,0)</f>
        <v>525210360011</v>
      </c>
      <c r="B101" t="str">
        <f t="shared" si="16"/>
        <v>525210360011</v>
      </c>
      <c r="C101" s="99">
        <v>5</v>
      </c>
      <c r="D101" s="99" t="str">
        <f t="shared" si="17"/>
        <v>252</v>
      </c>
      <c r="E101" s="99" t="str">
        <f t="shared" si="18"/>
        <v>1</v>
      </c>
      <c r="F101" s="99" t="str">
        <f t="shared" si="19"/>
        <v>0</v>
      </c>
      <c r="G101" s="99">
        <f t="shared" si="20"/>
        <v>36</v>
      </c>
      <c r="H101" s="99" t="str">
        <f t="shared" si="21"/>
        <v>00</v>
      </c>
      <c r="I101" s="99">
        <v>11</v>
      </c>
      <c r="J101" t="s">
        <v>124</v>
      </c>
      <c r="K101" t="s">
        <v>125</v>
      </c>
      <c r="L101" t="s">
        <v>81</v>
      </c>
      <c r="M101" t="s">
        <v>615</v>
      </c>
      <c r="N101" t="s">
        <v>606</v>
      </c>
      <c r="O101" t="s">
        <v>82</v>
      </c>
      <c r="P101" t="s">
        <v>49</v>
      </c>
      <c r="Q101" t="s">
        <v>617</v>
      </c>
      <c r="R101" t="s">
        <v>539</v>
      </c>
      <c r="S101" t="s">
        <v>331</v>
      </c>
      <c r="T101" t="s">
        <v>332</v>
      </c>
      <c r="U101">
        <v>2</v>
      </c>
      <c r="V101" t="s">
        <v>180</v>
      </c>
      <c r="W101" s="96">
        <v>36</v>
      </c>
      <c r="X101" t="s">
        <v>341</v>
      </c>
      <c r="Y101" t="s">
        <v>342</v>
      </c>
      <c r="Z101" t="s">
        <v>343</v>
      </c>
      <c r="AA101">
        <v>2000</v>
      </c>
      <c r="AB101" t="s">
        <v>66</v>
      </c>
      <c r="AC101">
        <v>2521</v>
      </c>
      <c r="AD101" t="s">
        <v>185</v>
      </c>
      <c r="AE101" s="96" t="s">
        <v>1148</v>
      </c>
      <c r="AF101" t="s">
        <v>57</v>
      </c>
      <c r="AG101" s="6">
        <v>50000</v>
      </c>
      <c r="AH101" s="1">
        <v>50000</v>
      </c>
      <c r="AI101" s="1">
        <v>0</v>
      </c>
      <c r="AJ101" s="1">
        <v>0</v>
      </c>
      <c r="AK101" s="1">
        <f t="shared" si="22"/>
        <v>0</v>
      </c>
      <c r="AL101" s="1">
        <v>0</v>
      </c>
      <c r="AM101" s="1">
        <f t="shared" si="23"/>
        <v>0</v>
      </c>
      <c r="AN101" s="1">
        <v>0</v>
      </c>
      <c r="AO101" s="1">
        <v>0</v>
      </c>
      <c r="AP101" s="1">
        <v>0</v>
      </c>
      <c r="AQ101" s="1">
        <f t="shared" si="24"/>
        <v>50000</v>
      </c>
      <c r="AR101">
        <v>0</v>
      </c>
      <c r="AS101">
        <v>0</v>
      </c>
      <c r="AT101">
        <v>0</v>
      </c>
      <c r="AU101">
        <v>0</v>
      </c>
      <c r="AV101">
        <v>0</v>
      </c>
      <c r="AW101" s="93">
        <v>0</v>
      </c>
      <c r="AX101" s="1">
        <f t="shared" si="25"/>
        <v>50000</v>
      </c>
      <c r="AY101" s="1">
        <v>0</v>
      </c>
      <c r="AZ101" s="1"/>
      <c r="BA101" s="1"/>
      <c r="BB101" s="1">
        <f t="shared" si="26"/>
        <v>50000</v>
      </c>
    </row>
    <row r="102" spans="1:55" hidden="1" x14ac:dyDescent="0.3">
      <c r="A102" t="str">
        <f>VLOOKUP(B102,'Cubo 13 de marzo'!$A$1:$I$384,1,0)</f>
        <v>525310300011</v>
      </c>
      <c r="B102" t="str">
        <f t="shared" si="16"/>
        <v>525310300011</v>
      </c>
      <c r="C102" s="99">
        <v>5</v>
      </c>
      <c r="D102" s="99" t="str">
        <f t="shared" si="17"/>
        <v>253</v>
      </c>
      <c r="E102" s="99" t="str">
        <f t="shared" si="18"/>
        <v>1</v>
      </c>
      <c r="F102" s="99" t="str">
        <f t="shared" si="19"/>
        <v>0</v>
      </c>
      <c r="G102" s="99">
        <f t="shared" si="20"/>
        <v>30</v>
      </c>
      <c r="H102" s="99" t="str">
        <f t="shared" si="21"/>
        <v>00</v>
      </c>
      <c r="I102" s="99">
        <v>11</v>
      </c>
      <c r="J102" t="s">
        <v>124</v>
      </c>
      <c r="K102" t="s">
        <v>125</v>
      </c>
      <c r="L102" t="s">
        <v>126</v>
      </c>
      <c r="M102" t="s">
        <v>512</v>
      </c>
      <c r="N102" t="s">
        <v>608</v>
      </c>
      <c r="O102" t="s">
        <v>127</v>
      </c>
      <c r="P102" t="s">
        <v>134</v>
      </c>
      <c r="Q102" t="s">
        <v>135</v>
      </c>
      <c r="R102" t="s">
        <v>539</v>
      </c>
      <c r="S102" t="s">
        <v>50</v>
      </c>
      <c r="T102" t="s">
        <v>51</v>
      </c>
      <c r="U102">
        <v>6</v>
      </c>
      <c r="V102" t="s">
        <v>75</v>
      </c>
      <c r="W102" s="96">
        <v>30</v>
      </c>
      <c r="X102" t="s">
        <v>136</v>
      </c>
      <c r="Y102" t="s">
        <v>137</v>
      </c>
      <c r="Z102" t="s">
        <v>138</v>
      </c>
      <c r="AA102">
        <v>2000</v>
      </c>
      <c r="AB102" t="s">
        <v>66</v>
      </c>
      <c r="AC102" s="90">
        <v>2531</v>
      </c>
      <c r="AD102" s="90" t="s">
        <v>140</v>
      </c>
      <c r="AE102" s="96" t="s">
        <v>1148</v>
      </c>
      <c r="AF102" s="90" t="s">
        <v>57</v>
      </c>
      <c r="AG102" s="91">
        <v>1000000</v>
      </c>
      <c r="AH102" s="11">
        <v>1000000</v>
      </c>
      <c r="AI102" s="1">
        <v>109694.52</v>
      </c>
      <c r="AJ102" s="1">
        <v>109694.52</v>
      </c>
      <c r="AK102" s="1">
        <f t="shared" si="22"/>
        <v>109694.52</v>
      </c>
      <c r="AL102" s="1">
        <v>0</v>
      </c>
      <c r="AM102" s="1">
        <f t="shared" si="23"/>
        <v>0</v>
      </c>
      <c r="AN102" s="1">
        <v>0</v>
      </c>
      <c r="AO102" s="1">
        <v>0</v>
      </c>
      <c r="AP102" s="1">
        <v>0</v>
      </c>
      <c r="AQ102" s="11">
        <f t="shared" si="24"/>
        <v>890305.48</v>
      </c>
      <c r="AR102">
        <v>0</v>
      </c>
      <c r="AS102">
        <v>0</v>
      </c>
      <c r="AT102">
        <v>0</v>
      </c>
      <c r="AU102">
        <v>0</v>
      </c>
      <c r="AV102">
        <v>0</v>
      </c>
      <c r="AW102" s="93">
        <v>0</v>
      </c>
      <c r="AX102" s="1">
        <f t="shared" si="25"/>
        <v>1000000</v>
      </c>
      <c r="AY102" s="1">
        <v>0</v>
      </c>
      <c r="AZ102" s="1"/>
      <c r="BA102" s="1"/>
      <c r="BB102" s="1">
        <f t="shared" si="26"/>
        <v>890305.48</v>
      </c>
    </row>
    <row r="103" spans="1:55" hidden="1" x14ac:dyDescent="0.3">
      <c r="A103" t="str">
        <f>VLOOKUP(B103,'Cubo 13 de marzo'!$A$1:$I$384,1,0)</f>
        <v>525310240011</v>
      </c>
      <c r="B103" t="str">
        <f t="shared" si="16"/>
        <v>525310240011</v>
      </c>
      <c r="C103" s="99">
        <v>5</v>
      </c>
      <c r="D103" s="99" t="str">
        <f t="shared" si="17"/>
        <v>253</v>
      </c>
      <c r="E103" s="99" t="str">
        <f t="shared" si="18"/>
        <v>1</v>
      </c>
      <c r="F103" s="99" t="str">
        <f t="shared" si="19"/>
        <v>0</v>
      </c>
      <c r="G103" s="99">
        <f t="shared" si="20"/>
        <v>24</v>
      </c>
      <c r="H103" s="99" t="str">
        <f t="shared" si="21"/>
        <v>00</v>
      </c>
      <c r="I103" s="99">
        <v>11</v>
      </c>
      <c r="J103" t="s">
        <v>124</v>
      </c>
      <c r="K103" t="s">
        <v>125</v>
      </c>
      <c r="L103" t="s">
        <v>178</v>
      </c>
      <c r="M103" t="s">
        <v>512</v>
      </c>
      <c r="N103" t="s">
        <v>610</v>
      </c>
      <c r="O103" t="s">
        <v>179</v>
      </c>
      <c r="P103" t="s">
        <v>49</v>
      </c>
      <c r="Q103" t="s">
        <v>617</v>
      </c>
      <c r="R103" t="s">
        <v>539</v>
      </c>
      <c r="S103" t="s">
        <v>60</v>
      </c>
      <c r="T103" t="s">
        <v>61</v>
      </c>
      <c r="U103">
        <v>2</v>
      </c>
      <c r="V103" t="s">
        <v>180</v>
      </c>
      <c r="W103" s="96">
        <v>24</v>
      </c>
      <c r="X103" t="s">
        <v>181</v>
      </c>
      <c r="Y103" t="s">
        <v>182</v>
      </c>
      <c r="Z103" t="s">
        <v>183</v>
      </c>
      <c r="AA103">
        <v>2000</v>
      </c>
      <c r="AB103" t="s">
        <v>66</v>
      </c>
      <c r="AC103">
        <v>2531</v>
      </c>
      <c r="AD103" t="s">
        <v>140</v>
      </c>
      <c r="AE103" s="96" t="s">
        <v>1148</v>
      </c>
      <c r="AF103" t="s">
        <v>57</v>
      </c>
      <c r="AG103" s="6">
        <v>5000000</v>
      </c>
      <c r="AH103" s="1">
        <v>5000000</v>
      </c>
      <c r="AI103" s="1">
        <v>795199.09</v>
      </c>
      <c r="AJ103" s="1">
        <v>795199.09</v>
      </c>
      <c r="AK103" s="1">
        <f t="shared" si="22"/>
        <v>721749.66999999993</v>
      </c>
      <c r="AL103" s="1">
        <v>73449.42</v>
      </c>
      <c r="AM103" s="1">
        <f t="shared" si="23"/>
        <v>73449.42</v>
      </c>
      <c r="AN103" s="1">
        <v>0</v>
      </c>
      <c r="AO103" s="1">
        <v>0</v>
      </c>
      <c r="AP103" s="1">
        <v>0</v>
      </c>
      <c r="AQ103" s="1">
        <f t="shared" si="24"/>
        <v>4204800.91</v>
      </c>
      <c r="AR103">
        <v>0</v>
      </c>
      <c r="AS103">
        <v>0</v>
      </c>
      <c r="AT103">
        <v>0</v>
      </c>
      <c r="AU103">
        <v>0</v>
      </c>
      <c r="AV103">
        <v>0</v>
      </c>
      <c r="AW103" s="93">
        <v>0</v>
      </c>
      <c r="AX103" s="1">
        <f t="shared" si="25"/>
        <v>5000000</v>
      </c>
      <c r="AY103" s="1">
        <v>0</v>
      </c>
      <c r="AZ103" s="1"/>
      <c r="BA103" s="1"/>
      <c r="BB103" s="1">
        <f t="shared" si="26"/>
        <v>4204800.91</v>
      </c>
    </row>
    <row r="104" spans="1:55" hidden="1" x14ac:dyDescent="0.3">
      <c r="A104" t="str">
        <f>VLOOKUP(B104,'Cubo 13 de marzo'!$A$1:$I$384,1,0)</f>
        <v>525310230011</v>
      </c>
      <c r="B104" t="str">
        <f t="shared" si="16"/>
        <v>525310230011</v>
      </c>
      <c r="C104" s="99">
        <v>5</v>
      </c>
      <c r="D104" s="99" t="str">
        <f t="shared" si="17"/>
        <v>253</v>
      </c>
      <c r="E104" s="99" t="str">
        <f t="shared" si="18"/>
        <v>1</v>
      </c>
      <c r="F104" s="99" t="str">
        <f t="shared" si="19"/>
        <v>0</v>
      </c>
      <c r="G104" s="99">
        <f t="shared" si="20"/>
        <v>23</v>
      </c>
      <c r="H104" s="99" t="str">
        <f t="shared" si="21"/>
        <v>00</v>
      </c>
      <c r="I104" s="99">
        <v>11</v>
      </c>
      <c r="J104" t="s">
        <v>124</v>
      </c>
      <c r="K104" t="s">
        <v>125</v>
      </c>
      <c r="L104" t="s">
        <v>73</v>
      </c>
      <c r="M104" t="s">
        <v>615</v>
      </c>
      <c r="N104" t="s">
        <v>607</v>
      </c>
      <c r="O104" t="s">
        <v>74</v>
      </c>
      <c r="P104" t="s">
        <v>49</v>
      </c>
      <c r="Q104" t="s">
        <v>617</v>
      </c>
      <c r="R104" t="s">
        <v>539</v>
      </c>
      <c r="S104" t="s">
        <v>60</v>
      </c>
      <c r="T104" t="s">
        <v>61</v>
      </c>
      <c r="U104">
        <v>6</v>
      </c>
      <c r="V104" t="s">
        <v>75</v>
      </c>
      <c r="W104" s="96">
        <v>23</v>
      </c>
      <c r="X104" t="s">
        <v>76</v>
      </c>
      <c r="Y104" t="s">
        <v>77</v>
      </c>
      <c r="Z104" t="s">
        <v>78</v>
      </c>
      <c r="AA104">
        <v>2000</v>
      </c>
      <c r="AB104" t="s">
        <v>66</v>
      </c>
      <c r="AC104">
        <v>2531</v>
      </c>
      <c r="AD104" t="s">
        <v>140</v>
      </c>
      <c r="AE104" s="96" t="s">
        <v>1148</v>
      </c>
      <c r="AF104" t="s">
        <v>57</v>
      </c>
      <c r="AG104" s="6">
        <v>40000</v>
      </c>
      <c r="AH104" s="1">
        <v>40000</v>
      </c>
      <c r="AI104" s="1">
        <v>0</v>
      </c>
      <c r="AJ104" s="1">
        <v>0</v>
      </c>
      <c r="AK104" s="1">
        <f t="shared" si="22"/>
        <v>0</v>
      </c>
      <c r="AL104" s="1">
        <v>0</v>
      </c>
      <c r="AM104" s="1">
        <f t="shared" si="23"/>
        <v>0</v>
      </c>
      <c r="AN104" s="1">
        <v>0</v>
      </c>
      <c r="AO104" s="1">
        <v>0</v>
      </c>
      <c r="AP104" s="1">
        <v>0</v>
      </c>
      <c r="AQ104" s="1">
        <f t="shared" si="24"/>
        <v>40000</v>
      </c>
      <c r="AR104">
        <v>0</v>
      </c>
      <c r="AS104">
        <v>0</v>
      </c>
      <c r="AT104">
        <v>0</v>
      </c>
      <c r="AU104">
        <v>0</v>
      </c>
      <c r="AV104">
        <v>0</v>
      </c>
      <c r="AW104" s="93">
        <v>0</v>
      </c>
      <c r="AX104" s="1">
        <f t="shared" si="25"/>
        <v>40000</v>
      </c>
      <c r="AY104" s="1">
        <v>0</v>
      </c>
      <c r="AZ104" s="1"/>
      <c r="BA104" s="1"/>
      <c r="BB104" s="1">
        <f t="shared" si="26"/>
        <v>40000</v>
      </c>
    </row>
    <row r="105" spans="1:55" hidden="1" x14ac:dyDescent="0.3">
      <c r="A105" t="str">
        <f>VLOOKUP(B105,'Cubo 13 de marzo'!$A$1:$I$384,1,0)</f>
        <v>525410300011</v>
      </c>
      <c r="B105" t="str">
        <f t="shared" si="16"/>
        <v>525410300011</v>
      </c>
      <c r="C105" s="99">
        <v>5</v>
      </c>
      <c r="D105" s="99" t="str">
        <f t="shared" si="17"/>
        <v>254</v>
      </c>
      <c r="E105" s="99" t="str">
        <f t="shared" si="18"/>
        <v>1</v>
      </c>
      <c r="F105" s="99" t="str">
        <f t="shared" si="19"/>
        <v>0</v>
      </c>
      <c r="G105" s="99">
        <f t="shared" si="20"/>
        <v>30</v>
      </c>
      <c r="H105" s="99" t="str">
        <f t="shared" si="21"/>
        <v>00</v>
      </c>
      <c r="I105" s="99">
        <v>11</v>
      </c>
      <c r="J105" t="s">
        <v>124</v>
      </c>
      <c r="K105" t="s">
        <v>125</v>
      </c>
      <c r="L105" t="s">
        <v>126</v>
      </c>
      <c r="M105" t="s">
        <v>512</v>
      </c>
      <c r="N105" t="s">
        <v>608</v>
      </c>
      <c r="O105" t="s">
        <v>127</v>
      </c>
      <c r="P105" t="s">
        <v>134</v>
      </c>
      <c r="Q105" t="s">
        <v>135</v>
      </c>
      <c r="R105" t="s">
        <v>539</v>
      </c>
      <c r="S105" t="s">
        <v>50</v>
      </c>
      <c r="T105" t="s">
        <v>51</v>
      </c>
      <c r="U105">
        <v>6</v>
      </c>
      <c r="V105" t="s">
        <v>75</v>
      </c>
      <c r="W105" s="96">
        <v>30</v>
      </c>
      <c r="X105" t="s">
        <v>136</v>
      </c>
      <c r="Y105" t="s">
        <v>137</v>
      </c>
      <c r="Z105" t="s">
        <v>138</v>
      </c>
      <c r="AA105">
        <v>2000</v>
      </c>
      <c r="AB105" t="s">
        <v>66</v>
      </c>
      <c r="AC105" s="90">
        <v>2541</v>
      </c>
      <c r="AD105" s="90" t="s">
        <v>141</v>
      </c>
      <c r="AE105" s="96" t="s">
        <v>1148</v>
      </c>
      <c r="AF105" s="90" t="s">
        <v>57</v>
      </c>
      <c r="AG105" s="91">
        <v>500000</v>
      </c>
      <c r="AH105" s="11">
        <v>500000</v>
      </c>
      <c r="AI105" s="1">
        <v>0</v>
      </c>
      <c r="AJ105" s="1">
        <v>0</v>
      </c>
      <c r="AK105" s="1">
        <f t="shared" si="22"/>
        <v>0</v>
      </c>
      <c r="AL105" s="1">
        <v>0</v>
      </c>
      <c r="AM105" s="1">
        <f t="shared" si="23"/>
        <v>0</v>
      </c>
      <c r="AN105" s="1">
        <v>0</v>
      </c>
      <c r="AO105" s="1">
        <v>0</v>
      </c>
      <c r="AP105" s="1">
        <v>0</v>
      </c>
      <c r="AQ105" s="11">
        <f t="shared" si="24"/>
        <v>500000</v>
      </c>
      <c r="AR105">
        <v>0</v>
      </c>
      <c r="AS105">
        <v>0</v>
      </c>
      <c r="AT105">
        <v>0</v>
      </c>
      <c r="AU105">
        <v>0</v>
      </c>
      <c r="AV105">
        <v>0</v>
      </c>
      <c r="AW105" s="93">
        <v>0</v>
      </c>
      <c r="AX105" s="1">
        <f t="shared" si="25"/>
        <v>500000</v>
      </c>
      <c r="AY105" s="1">
        <v>0</v>
      </c>
      <c r="AZ105" s="1"/>
      <c r="BA105" s="1"/>
      <c r="BB105" s="1">
        <f t="shared" si="26"/>
        <v>500000</v>
      </c>
    </row>
    <row r="106" spans="1:55" hidden="1" x14ac:dyDescent="0.3">
      <c r="A106" t="str">
        <f>VLOOKUP(B106,'Cubo 13 de marzo'!$A$1:$I$384,1,0)</f>
        <v>525410240011</v>
      </c>
      <c r="B106" t="str">
        <f t="shared" si="16"/>
        <v>525410240011</v>
      </c>
      <c r="C106" s="99">
        <v>5</v>
      </c>
      <c r="D106" s="99" t="str">
        <f t="shared" si="17"/>
        <v>254</v>
      </c>
      <c r="E106" s="99" t="str">
        <f t="shared" si="18"/>
        <v>1</v>
      </c>
      <c r="F106" s="99" t="str">
        <f t="shared" si="19"/>
        <v>0</v>
      </c>
      <c r="G106" s="99">
        <f t="shared" si="20"/>
        <v>24</v>
      </c>
      <c r="H106" s="99" t="str">
        <f t="shared" si="21"/>
        <v>00</v>
      </c>
      <c r="I106" s="99">
        <v>11</v>
      </c>
      <c r="J106" t="s">
        <v>124</v>
      </c>
      <c r="K106" t="s">
        <v>125</v>
      </c>
      <c r="L106" t="s">
        <v>178</v>
      </c>
      <c r="M106" t="s">
        <v>512</v>
      </c>
      <c r="N106" t="s">
        <v>610</v>
      </c>
      <c r="O106" t="s">
        <v>179</v>
      </c>
      <c r="P106" t="s">
        <v>49</v>
      </c>
      <c r="Q106" t="s">
        <v>617</v>
      </c>
      <c r="R106" t="s">
        <v>539</v>
      </c>
      <c r="S106" t="s">
        <v>60</v>
      </c>
      <c r="T106" t="s">
        <v>61</v>
      </c>
      <c r="U106">
        <v>2</v>
      </c>
      <c r="V106" t="s">
        <v>180</v>
      </c>
      <c r="W106" s="96">
        <v>24</v>
      </c>
      <c r="X106" t="s">
        <v>181</v>
      </c>
      <c r="Y106" t="s">
        <v>182</v>
      </c>
      <c r="Z106" t="s">
        <v>183</v>
      </c>
      <c r="AA106">
        <v>2000</v>
      </c>
      <c r="AB106" t="s">
        <v>66</v>
      </c>
      <c r="AC106">
        <v>2541</v>
      </c>
      <c r="AD106" t="s">
        <v>141</v>
      </c>
      <c r="AE106" s="96" t="s">
        <v>1148</v>
      </c>
      <c r="AF106" t="s">
        <v>57</v>
      </c>
      <c r="AG106" s="6">
        <v>5200000</v>
      </c>
      <c r="AH106" s="1">
        <v>5200000</v>
      </c>
      <c r="AI106" s="1">
        <v>2573897.85</v>
      </c>
      <c r="AJ106" s="1">
        <v>2369332.59</v>
      </c>
      <c r="AK106" s="1">
        <f t="shared" si="22"/>
        <v>1911165.5399999998</v>
      </c>
      <c r="AL106" s="1">
        <v>458167.05</v>
      </c>
      <c r="AM106" s="1">
        <f t="shared" si="23"/>
        <v>458167.05</v>
      </c>
      <c r="AN106" s="1">
        <v>0</v>
      </c>
      <c r="AO106" s="1">
        <v>0</v>
      </c>
      <c r="AP106" s="1">
        <v>0</v>
      </c>
      <c r="AQ106" s="1">
        <f t="shared" si="24"/>
        <v>2626102.15</v>
      </c>
      <c r="AR106">
        <v>0</v>
      </c>
      <c r="AS106">
        <v>0</v>
      </c>
      <c r="AT106">
        <v>0</v>
      </c>
      <c r="AU106">
        <v>0</v>
      </c>
      <c r="AV106">
        <v>0</v>
      </c>
      <c r="AW106" s="93">
        <v>0</v>
      </c>
      <c r="AX106" s="1">
        <f t="shared" si="25"/>
        <v>5200000</v>
      </c>
      <c r="AY106" s="1">
        <v>0</v>
      </c>
      <c r="AZ106" s="1"/>
      <c r="BA106" s="1"/>
      <c r="BB106" s="1">
        <f t="shared" si="26"/>
        <v>2626102.15</v>
      </c>
    </row>
    <row r="107" spans="1:55" hidden="1" x14ac:dyDescent="0.3">
      <c r="A107" t="str">
        <f>VLOOKUP(B107,'Cubo 13 de marzo'!$A$1:$I$384,1,0)</f>
        <v>525410230011</v>
      </c>
      <c r="B107" t="str">
        <f t="shared" ref="B107:B170" si="27">CONCATENATE(C107,D107,E107,F107,G107,H107,I107)</f>
        <v>525410230011</v>
      </c>
      <c r="C107" s="99">
        <v>5</v>
      </c>
      <c r="D107" s="99" t="str">
        <f t="shared" ref="D107:D170" si="28">LEFT(AC107,3)</f>
        <v>254</v>
      </c>
      <c r="E107" s="99" t="str">
        <f t="shared" ref="E107:E170" si="29">RIGHT(AC107,1)</f>
        <v>1</v>
      </c>
      <c r="F107" s="99" t="str">
        <f t="shared" ref="F107:F170" si="30">MID(J107,6,1)</f>
        <v>0</v>
      </c>
      <c r="G107" s="99">
        <f t="shared" ref="G107:G170" si="31">W107</f>
        <v>23</v>
      </c>
      <c r="H107" s="99" t="str">
        <f t="shared" ref="H107:H170" si="32">AE107</f>
        <v>00</v>
      </c>
      <c r="I107" s="99">
        <v>11</v>
      </c>
      <c r="J107" t="s">
        <v>124</v>
      </c>
      <c r="K107" t="s">
        <v>125</v>
      </c>
      <c r="L107" t="s">
        <v>73</v>
      </c>
      <c r="M107" t="s">
        <v>615</v>
      </c>
      <c r="N107" t="s">
        <v>607</v>
      </c>
      <c r="O107" t="s">
        <v>74</v>
      </c>
      <c r="P107" t="s">
        <v>49</v>
      </c>
      <c r="Q107" t="s">
        <v>617</v>
      </c>
      <c r="R107" t="s">
        <v>539</v>
      </c>
      <c r="S107" t="s">
        <v>60</v>
      </c>
      <c r="T107" t="s">
        <v>61</v>
      </c>
      <c r="U107">
        <v>6</v>
      </c>
      <c r="V107" t="s">
        <v>75</v>
      </c>
      <c r="W107" s="96">
        <v>23</v>
      </c>
      <c r="X107" t="s">
        <v>76</v>
      </c>
      <c r="Y107" t="s">
        <v>77</v>
      </c>
      <c r="Z107" t="s">
        <v>78</v>
      </c>
      <c r="AA107">
        <v>2000</v>
      </c>
      <c r="AB107" t="s">
        <v>66</v>
      </c>
      <c r="AC107">
        <v>2541</v>
      </c>
      <c r="AD107" t="s">
        <v>141</v>
      </c>
      <c r="AE107" s="96" t="s">
        <v>1148</v>
      </c>
      <c r="AF107" t="s">
        <v>57</v>
      </c>
      <c r="AG107" s="6">
        <v>40000</v>
      </c>
      <c r="AH107" s="1">
        <v>40000</v>
      </c>
      <c r="AI107" s="1">
        <v>0</v>
      </c>
      <c r="AJ107" s="1">
        <v>0</v>
      </c>
      <c r="AK107" s="1">
        <f t="shared" ref="AK107:AK170" si="33">AJ107-AL107</f>
        <v>0</v>
      </c>
      <c r="AL107" s="1">
        <v>0</v>
      </c>
      <c r="AM107" s="1">
        <f t="shared" ref="AM107:AM170" si="34">AL107-AN107</f>
        <v>0</v>
      </c>
      <c r="AN107" s="1">
        <v>0</v>
      </c>
      <c r="AO107" s="1">
        <v>0</v>
      </c>
      <c r="AP107" s="1">
        <v>0</v>
      </c>
      <c r="AQ107" s="1">
        <f t="shared" ref="AQ107:AQ170" si="35">AG107-AI107</f>
        <v>40000</v>
      </c>
      <c r="AR107">
        <v>0</v>
      </c>
      <c r="AS107">
        <v>0</v>
      </c>
      <c r="AT107">
        <v>0</v>
      </c>
      <c r="AU107">
        <v>0</v>
      </c>
      <c r="AV107">
        <v>0</v>
      </c>
      <c r="AW107" s="93">
        <v>0</v>
      </c>
      <c r="AX107" s="1">
        <f t="shared" ref="AX107:AX170" si="36">AG107+AW107</f>
        <v>40000</v>
      </c>
      <c r="AY107" s="1">
        <v>0</v>
      </c>
      <c r="AZ107" s="1"/>
      <c r="BA107" s="1"/>
      <c r="BB107" s="1">
        <f t="shared" ref="BB107:BB170" si="37">AX107-(AI107+AY107+AZ107+BA107)</f>
        <v>40000</v>
      </c>
    </row>
    <row r="108" spans="1:55" hidden="1" x14ac:dyDescent="0.3">
      <c r="A108" t="str">
        <f>VLOOKUP(B108,'Cubo 13 de marzo'!$A$1:$I$384,1,0)</f>
        <v>525610430011</v>
      </c>
      <c r="B108" t="str">
        <f t="shared" si="27"/>
        <v>525610430011</v>
      </c>
      <c r="C108" s="99">
        <v>5</v>
      </c>
      <c r="D108" s="99" t="str">
        <f t="shared" si="28"/>
        <v>256</v>
      </c>
      <c r="E108" s="99" t="str">
        <f t="shared" si="29"/>
        <v>1</v>
      </c>
      <c r="F108" s="99" t="str">
        <f t="shared" si="30"/>
        <v>0</v>
      </c>
      <c r="G108" s="99">
        <f t="shared" si="31"/>
        <v>43</v>
      </c>
      <c r="H108" s="99" t="str">
        <f t="shared" si="32"/>
        <v>00</v>
      </c>
      <c r="I108" s="99">
        <v>11</v>
      </c>
      <c r="J108" t="s">
        <v>124</v>
      </c>
      <c r="K108" t="s">
        <v>125</v>
      </c>
      <c r="L108" t="s">
        <v>111</v>
      </c>
      <c r="M108" t="s">
        <v>512</v>
      </c>
      <c r="N108" t="s">
        <v>609</v>
      </c>
      <c r="O108" t="s">
        <v>112</v>
      </c>
      <c r="P108" t="s">
        <v>49</v>
      </c>
      <c r="Q108" t="s">
        <v>617</v>
      </c>
      <c r="R108" t="s">
        <v>539</v>
      </c>
      <c r="S108" t="s">
        <v>103</v>
      </c>
      <c r="T108" t="s">
        <v>104</v>
      </c>
      <c r="U108">
        <v>6</v>
      </c>
      <c r="V108" t="s">
        <v>75</v>
      </c>
      <c r="W108" s="96">
        <v>43</v>
      </c>
      <c r="X108" t="s">
        <v>113</v>
      </c>
      <c r="Y108" t="s">
        <v>114</v>
      </c>
      <c r="Z108" t="s">
        <v>115</v>
      </c>
      <c r="AA108">
        <v>2000</v>
      </c>
      <c r="AB108" t="s">
        <v>66</v>
      </c>
      <c r="AC108" s="88">
        <v>2561</v>
      </c>
      <c r="AD108" s="88" t="s">
        <v>413</v>
      </c>
      <c r="AE108" s="96" t="s">
        <v>1148</v>
      </c>
      <c r="AF108" s="88" t="s">
        <v>57</v>
      </c>
      <c r="AG108" s="89">
        <v>2500000</v>
      </c>
      <c r="AH108" s="1">
        <v>2500000</v>
      </c>
      <c r="AI108" s="1">
        <v>0</v>
      </c>
      <c r="AJ108" s="1">
        <v>0</v>
      </c>
      <c r="AK108" s="1">
        <f t="shared" si="33"/>
        <v>0</v>
      </c>
      <c r="AL108" s="1">
        <v>0</v>
      </c>
      <c r="AM108" s="1">
        <f t="shared" si="34"/>
        <v>0</v>
      </c>
      <c r="AN108" s="1">
        <v>0</v>
      </c>
      <c r="AO108" s="1">
        <v>0</v>
      </c>
      <c r="AP108" s="1">
        <v>0</v>
      </c>
      <c r="AQ108" s="1">
        <f t="shared" si="35"/>
        <v>2500000</v>
      </c>
      <c r="AR108">
        <v>0</v>
      </c>
      <c r="AS108">
        <v>0</v>
      </c>
      <c r="AT108">
        <v>0</v>
      </c>
      <c r="AU108">
        <v>0</v>
      </c>
      <c r="AV108">
        <v>0</v>
      </c>
      <c r="AW108" s="93">
        <v>0</v>
      </c>
      <c r="AX108" s="1">
        <f t="shared" si="36"/>
        <v>2500000</v>
      </c>
      <c r="AY108" s="1">
        <v>0</v>
      </c>
      <c r="AZ108" s="1"/>
      <c r="BA108" s="1"/>
      <c r="BB108" s="1">
        <f t="shared" si="37"/>
        <v>2500000</v>
      </c>
    </row>
    <row r="109" spans="1:55" hidden="1" x14ac:dyDescent="0.3">
      <c r="A109" t="str">
        <f>VLOOKUP(B109,'Cubo 13 de marzo'!$A$1:$I$384,1,0)</f>
        <v>525910191411</v>
      </c>
      <c r="B109" t="str">
        <f t="shared" si="27"/>
        <v>525910191411</v>
      </c>
      <c r="C109" s="99">
        <v>5</v>
      </c>
      <c r="D109" s="99" t="str">
        <f t="shared" si="28"/>
        <v>259</v>
      </c>
      <c r="E109" s="99" t="str">
        <f t="shared" si="29"/>
        <v>1</v>
      </c>
      <c r="F109" s="99" t="str">
        <f t="shared" si="30"/>
        <v>0</v>
      </c>
      <c r="G109" s="99">
        <f t="shared" si="31"/>
        <v>19</v>
      </c>
      <c r="H109" s="99">
        <f t="shared" si="32"/>
        <v>14</v>
      </c>
      <c r="I109" s="99">
        <v>11</v>
      </c>
      <c r="J109" t="s">
        <v>124</v>
      </c>
      <c r="K109" t="s">
        <v>125</v>
      </c>
      <c r="L109" t="s">
        <v>81</v>
      </c>
      <c r="M109" t="s">
        <v>615</v>
      </c>
      <c r="N109" t="s">
        <v>606</v>
      </c>
      <c r="O109" t="s">
        <v>82</v>
      </c>
      <c r="P109" t="s">
        <v>49</v>
      </c>
      <c r="Q109" t="s">
        <v>617</v>
      </c>
      <c r="R109" t="s">
        <v>539</v>
      </c>
      <c r="S109" t="s">
        <v>287</v>
      </c>
      <c r="T109" t="s">
        <v>288</v>
      </c>
      <c r="U109">
        <v>6</v>
      </c>
      <c r="V109" t="s">
        <v>75</v>
      </c>
      <c r="W109" s="96">
        <v>19</v>
      </c>
      <c r="X109" t="s">
        <v>314</v>
      </c>
      <c r="Y109" t="s">
        <v>315</v>
      </c>
      <c r="Z109" t="s">
        <v>316</v>
      </c>
      <c r="AA109">
        <v>2000</v>
      </c>
      <c r="AB109" t="s">
        <v>66</v>
      </c>
      <c r="AC109">
        <v>2591</v>
      </c>
      <c r="AD109" t="s">
        <v>317</v>
      </c>
      <c r="AE109" s="96">
        <v>14</v>
      </c>
      <c r="AF109" t="s">
        <v>318</v>
      </c>
      <c r="AG109" s="6">
        <v>4000000</v>
      </c>
      <c r="AH109" s="1">
        <v>4000000</v>
      </c>
      <c r="AI109" s="1">
        <v>3997279.38</v>
      </c>
      <c r="AJ109" s="1">
        <v>0</v>
      </c>
      <c r="AK109" s="1">
        <f t="shared" si="33"/>
        <v>0</v>
      </c>
      <c r="AL109" s="1">
        <v>0</v>
      </c>
      <c r="AM109" s="1">
        <f t="shared" si="34"/>
        <v>0</v>
      </c>
      <c r="AN109" s="1">
        <v>0</v>
      </c>
      <c r="AO109" s="1">
        <v>0</v>
      </c>
      <c r="AP109" s="1">
        <v>0</v>
      </c>
      <c r="AQ109" s="1">
        <f t="shared" si="35"/>
        <v>2720.6200000001118</v>
      </c>
      <c r="AR109">
        <v>0</v>
      </c>
      <c r="AS109">
        <v>0</v>
      </c>
      <c r="AT109">
        <v>0</v>
      </c>
      <c r="AU109">
        <v>0</v>
      </c>
      <c r="AV109">
        <v>0</v>
      </c>
      <c r="AW109" s="93">
        <v>0</v>
      </c>
      <c r="AX109" s="1">
        <f t="shared" si="36"/>
        <v>4000000</v>
      </c>
      <c r="AY109" s="1">
        <v>0</v>
      </c>
      <c r="AZ109" s="1"/>
      <c r="BA109" s="1"/>
      <c r="BB109" s="1">
        <f t="shared" si="37"/>
        <v>2720.6200000001118</v>
      </c>
    </row>
    <row r="110" spans="1:55" hidden="1" x14ac:dyDescent="0.3">
      <c r="A110" t="str">
        <f>VLOOKUP(B110,'Cubo 13 de marzo'!$A$1:$I$384,1,0)</f>
        <v>526112100025</v>
      </c>
      <c r="B110" t="str">
        <f t="shared" si="27"/>
        <v>526112100025</v>
      </c>
      <c r="C110" s="99">
        <v>5</v>
      </c>
      <c r="D110" s="99" t="str">
        <f t="shared" si="28"/>
        <v>261</v>
      </c>
      <c r="E110" s="99" t="str">
        <f t="shared" si="29"/>
        <v>1</v>
      </c>
      <c r="F110" s="99" t="str">
        <f t="shared" si="30"/>
        <v>2</v>
      </c>
      <c r="G110" s="99">
        <f t="shared" si="31"/>
        <v>10</v>
      </c>
      <c r="H110" s="99" t="str">
        <f t="shared" si="32"/>
        <v>00</v>
      </c>
      <c r="I110" s="99">
        <v>25</v>
      </c>
      <c r="J110" t="s">
        <v>32</v>
      </c>
      <c r="K110" t="s">
        <v>33</v>
      </c>
      <c r="L110" t="s">
        <v>81</v>
      </c>
      <c r="M110" t="s">
        <v>615</v>
      </c>
      <c r="N110" t="s">
        <v>606</v>
      </c>
      <c r="O110" t="s">
        <v>82</v>
      </c>
      <c r="P110" t="s">
        <v>49</v>
      </c>
      <c r="Q110" t="s">
        <v>617</v>
      </c>
      <c r="R110" t="s">
        <v>539</v>
      </c>
      <c r="S110" t="s">
        <v>91</v>
      </c>
      <c r="T110" t="s">
        <v>92</v>
      </c>
      <c r="U110">
        <v>1</v>
      </c>
      <c r="V110" t="s">
        <v>62</v>
      </c>
      <c r="W110" s="96">
        <v>10</v>
      </c>
      <c r="X110" t="s">
        <v>93</v>
      </c>
      <c r="Y110" t="s">
        <v>94</v>
      </c>
      <c r="Z110" t="s">
        <v>95</v>
      </c>
      <c r="AA110">
        <v>2000</v>
      </c>
      <c r="AB110" t="s">
        <v>66</v>
      </c>
      <c r="AC110">
        <v>2611</v>
      </c>
      <c r="AD110" t="s">
        <v>96</v>
      </c>
      <c r="AE110" s="96" t="s">
        <v>1148</v>
      </c>
      <c r="AF110" t="s">
        <v>57</v>
      </c>
      <c r="AG110" s="6">
        <v>28700000</v>
      </c>
      <c r="AH110" s="1">
        <v>20300000</v>
      </c>
      <c r="AI110" s="1">
        <v>4684437.21</v>
      </c>
      <c r="AJ110" s="1">
        <v>4684437.21</v>
      </c>
      <c r="AK110" s="1">
        <f t="shared" si="33"/>
        <v>0</v>
      </c>
      <c r="AL110" s="1">
        <v>4684437.21</v>
      </c>
      <c r="AM110" s="1">
        <f t="shared" si="34"/>
        <v>0</v>
      </c>
      <c r="AN110" s="1">
        <v>4684437.21</v>
      </c>
      <c r="AO110" s="1">
        <v>0</v>
      </c>
      <c r="AP110" s="1">
        <v>4684437.21</v>
      </c>
      <c r="AQ110" s="1">
        <f t="shared" si="35"/>
        <v>24015562.789999999</v>
      </c>
      <c r="AR110">
        <v>0</v>
      </c>
      <c r="AS110" s="1">
        <v>8400000</v>
      </c>
      <c r="AT110">
        <v>0</v>
      </c>
      <c r="AU110">
        <v>0</v>
      </c>
      <c r="AV110" s="1">
        <v>8400000</v>
      </c>
      <c r="AW110" s="93">
        <v>0</v>
      </c>
      <c r="AX110" s="1">
        <f t="shared" si="36"/>
        <v>28700000</v>
      </c>
      <c r="AY110" s="1">
        <v>0</v>
      </c>
      <c r="AZ110" s="1"/>
      <c r="BA110" s="1"/>
      <c r="BB110" s="1">
        <f t="shared" si="37"/>
        <v>24015562.789999999</v>
      </c>
    </row>
    <row r="111" spans="1:55" hidden="1" x14ac:dyDescent="0.3">
      <c r="A111" t="str">
        <f>VLOOKUP(B111,'Cubo 13 de marzo'!$A$1:$I$384,1,0)</f>
        <v>526110090011</v>
      </c>
      <c r="B111" t="str">
        <f t="shared" si="27"/>
        <v>526110090011</v>
      </c>
      <c r="C111" s="99">
        <v>5</v>
      </c>
      <c r="D111" s="99" t="str">
        <f t="shared" si="28"/>
        <v>261</v>
      </c>
      <c r="E111" s="99" t="str">
        <f t="shared" si="29"/>
        <v>1</v>
      </c>
      <c r="F111" s="99" t="str">
        <f t="shared" si="30"/>
        <v>0</v>
      </c>
      <c r="G111" s="99" t="str">
        <f t="shared" si="31"/>
        <v>09</v>
      </c>
      <c r="H111" s="99" t="str">
        <f t="shared" si="32"/>
        <v>00</v>
      </c>
      <c r="I111" s="99">
        <v>11</v>
      </c>
      <c r="J111" t="s">
        <v>124</v>
      </c>
      <c r="K111" t="s">
        <v>125</v>
      </c>
      <c r="L111" t="s">
        <v>81</v>
      </c>
      <c r="M111" t="s">
        <v>615</v>
      </c>
      <c r="N111" t="s">
        <v>606</v>
      </c>
      <c r="O111" t="s">
        <v>82</v>
      </c>
      <c r="P111" t="s">
        <v>49</v>
      </c>
      <c r="Q111" t="s">
        <v>617</v>
      </c>
      <c r="R111" t="s">
        <v>539</v>
      </c>
      <c r="S111" t="s">
        <v>91</v>
      </c>
      <c r="T111" t="s">
        <v>92</v>
      </c>
      <c r="U111">
        <v>4</v>
      </c>
      <c r="V111" t="s">
        <v>40</v>
      </c>
      <c r="W111" s="96" t="s">
        <v>1157</v>
      </c>
      <c r="X111" t="s">
        <v>97</v>
      </c>
      <c r="Y111" t="s">
        <v>94</v>
      </c>
      <c r="Z111" t="s">
        <v>95</v>
      </c>
      <c r="AA111">
        <v>2000</v>
      </c>
      <c r="AB111" t="s">
        <v>66</v>
      </c>
      <c r="AC111">
        <v>2611</v>
      </c>
      <c r="AD111" t="s">
        <v>96</v>
      </c>
      <c r="AE111" s="96" t="s">
        <v>1148</v>
      </c>
      <c r="AF111" t="s">
        <v>57</v>
      </c>
      <c r="AG111" s="6">
        <v>41600000</v>
      </c>
      <c r="AH111" s="1">
        <v>40000000</v>
      </c>
      <c r="AI111" s="1">
        <v>5890620.3399999999</v>
      </c>
      <c r="AJ111" s="1">
        <v>5890620.3399999999</v>
      </c>
      <c r="AK111" s="1">
        <f t="shared" si="33"/>
        <v>0</v>
      </c>
      <c r="AL111" s="1">
        <v>5890620.3399999999</v>
      </c>
      <c r="AM111" s="1">
        <f t="shared" si="34"/>
        <v>0</v>
      </c>
      <c r="AN111" s="1">
        <v>5890620.3399999999</v>
      </c>
      <c r="AO111" s="1">
        <v>0</v>
      </c>
      <c r="AP111" s="1">
        <v>5890620.3399999999</v>
      </c>
      <c r="AQ111" s="1">
        <f t="shared" si="35"/>
        <v>35709379.659999996</v>
      </c>
      <c r="AR111" s="1">
        <v>1600000</v>
      </c>
      <c r="AS111">
        <v>0</v>
      </c>
      <c r="AT111">
        <v>0</v>
      </c>
      <c r="AU111">
        <v>0</v>
      </c>
      <c r="AV111" s="1">
        <v>1600000</v>
      </c>
      <c r="AW111" s="93">
        <v>0</v>
      </c>
      <c r="AX111" s="1">
        <f t="shared" si="36"/>
        <v>41600000</v>
      </c>
      <c r="AY111" s="1">
        <v>360000</v>
      </c>
      <c r="AZ111" s="1"/>
      <c r="BA111" s="1"/>
      <c r="BB111" s="1">
        <f t="shared" si="37"/>
        <v>35349379.659999996</v>
      </c>
      <c r="BC111" t="s">
        <v>519</v>
      </c>
    </row>
    <row r="112" spans="1:55" hidden="1" x14ac:dyDescent="0.3">
      <c r="A112" t="str">
        <f>VLOOKUP(B112,'Cubo 13 de marzo'!$A$1:$I$384,1,0)</f>
        <v>526110110011</v>
      </c>
      <c r="B112" t="str">
        <f t="shared" si="27"/>
        <v>526110110011</v>
      </c>
      <c r="C112" s="99">
        <v>5</v>
      </c>
      <c r="D112" s="99" t="str">
        <f t="shared" si="28"/>
        <v>261</v>
      </c>
      <c r="E112" s="99" t="str">
        <f t="shared" si="29"/>
        <v>1</v>
      </c>
      <c r="F112" s="99" t="str">
        <f t="shared" si="30"/>
        <v>0</v>
      </c>
      <c r="G112" s="99">
        <f t="shared" si="31"/>
        <v>11</v>
      </c>
      <c r="H112" s="99" t="str">
        <f t="shared" si="32"/>
        <v>00</v>
      </c>
      <c r="I112" s="99">
        <v>11</v>
      </c>
      <c r="J112" t="s">
        <v>124</v>
      </c>
      <c r="K112" t="s">
        <v>125</v>
      </c>
      <c r="L112" t="s">
        <v>81</v>
      </c>
      <c r="M112" t="s">
        <v>615</v>
      </c>
      <c r="N112" t="s">
        <v>606</v>
      </c>
      <c r="O112" t="s">
        <v>82</v>
      </c>
      <c r="P112" t="s">
        <v>49</v>
      </c>
      <c r="Q112" t="s">
        <v>617</v>
      </c>
      <c r="R112" t="s">
        <v>539</v>
      </c>
      <c r="S112" t="s">
        <v>91</v>
      </c>
      <c r="T112" t="s">
        <v>92</v>
      </c>
      <c r="U112">
        <v>6</v>
      </c>
      <c r="V112" t="s">
        <v>75</v>
      </c>
      <c r="W112" s="96">
        <v>11</v>
      </c>
      <c r="X112" t="s">
        <v>286</v>
      </c>
      <c r="Y112" t="s">
        <v>94</v>
      </c>
      <c r="Z112" t="s">
        <v>95</v>
      </c>
      <c r="AA112">
        <v>2000</v>
      </c>
      <c r="AB112" t="s">
        <v>66</v>
      </c>
      <c r="AC112">
        <v>2611</v>
      </c>
      <c r="AD112" t="s">
        <v>96</v>
      </c>
      <c r="AE112" s="96" t="s">
        <v>1148</v>
      </c>
      <c r="AF112" t="s">
        <v>57</v>
      </c>
      <c r="AG112" s="6">
        <v>4800000</v>
      </c>
      <c r="AH112" s="1">
        <v>4800000</v>
      </c>
      <c r="AI112" s="1">
        <v>836969.05</v>
      </c>
      <c r="AJ112" s="1">
        <v>836969.05</v>
      </c>
      <c r="AK112" s="1">
        <f t="shared" si="33"/>
        <v>0</v>
      </c>
      <c r="AL112" s="1">
        <v>836969.05</v>
      </c>
      <c r="AM112" s="1">
        <f t="shared" si="34"/>
        <v>0</v>
      </c>
      <c r="AN112" s="1">
        <v>836969.05</v>
      </c>
      <c r="AO112" s="1">
        <v>0</v>
      </c>
      <c r="AP112" s="1">
        <v>836969.05</v>
      </c>
      <c r="AQ112" s="1">
        <f t="shared" si="35"/>
        <v>3963030.95</v>
      </c>
      <c r="AR112">
        <v>0</v>
      </c>
      <c r="AS112">
        <v>0</v>
      </c>
      <c r="AT112">
        <v>0</v>
      </c>
      <c r="AU112">
        <v>0</v>
      </c>
      <c r="AV112">
        <v>0</v>
      </c>
      <c r="AW112" s="93">
        <v>0</v>
      </c>
      <c r="AX112" s="1">
        <f t="shared" si="36"/>
        <v>4800000</v>
      </c>
      <c r="AY112" s="1">
        <v>0</v>
      </c>
      <c r="AZ112" s="1"/>
      <c r="BA112" s="1"/>
      <c r="BB112" s="1">
        <f t="shared" si="37"/>
        <v>3963030.95</v>
      </c>
    </row>
    <row r="113" spans="1:54" hidden="1" x14ac:dyDescent="0.3">
      <c r="A113" t="str">
        <f>VLOOKUP(B113,'Cubo 13 de marzo'!$A$1:$I$384,1,0)</f>
        <v>527110730011</v>
      </c>
      <c r="B113" t="str">
        <f t="shared" si="27"/>
        <v>527110730011</v>
      </c>
      <c r="C113" s="99">
        <v>5</v>
      </c>
      <c r="D113" s="99" t="str">
        <f t="shared" si="28"/>
        <v>271</v>
      </c>
      <c r="E113" s="99" t="str">
        <f t="shared" si="29"/>
        <v>1</v>
      </c>
      <c r="F113" s="99" t="str">
        <f t="shared" si="30"/>
        <v>0</v>
      </c>
      <c r="G113" s="99">
        <f t="shared" si="31"/>
        <v>73</v>
      </c>
      <c r="H113" s="99" t="str">
        <f t="shared" si="32"/>
        <v>00</v>
      </c>
      <c r="I113" s="99">
        <v>11</v>
      </c>
      <c r="J113" t="s">
        <v>124</v>
      </c>
      <c r="K113" t="s">
        <v>125</v>
      </c>
      <c r="L113" t="s">
        <v>126</v>
      </c>
      <c r="M113" t="s">
        <v>512</v>
      </c>
      <c r="N113" t="s">
        <v>608</v>
      </c>
      <c r="O113" t="s">
        <v>127</v>
      </c>
      <c r="P113" t="s">
        <v>49</v>
      </c>
      <c r="Q113" t="s">
        <v>617</v>
      </c>
      <c r="R113" t="s">
        <v>539</v>
      </c>
      <c r="S113" t="s">
        <v>60</v>
      </c>
      <c r="T113" t="s">
        <v>61</v>
      </c>
      <c r="U113">
        <v>6</v>
      </c>
      <c r="V113" t="s">
        <v>75</v>
      </c>
      <c r="W113" s="96">
        <v>73</v>
      </c>
      <c r="X113" t="s">
        <v>128</v>
      </c>
      <c r="Y113" t="s">
        <v>625</v>
      </c>
      <c r="Z113" t="s">
        <v>130</v>
      </c>
      <c r="AA113">
        <v>2000</v>
      </c>
      <c r="AB113" t="s">
        <v>66</v>
      </c>
      <c r="AC113">
        <v>2711</v>
      </c>
      <c r="AD113" t="s">
        <v>131</v>
      </c>
      <c r="AE113" s="96" t="s">
        <v>1148</v>
      </c>
      <c r="AF113" t="s">
        <v>57</v>
      </c>
      <c r="AG113" s="6">
        <v>1500000</v>
      </c>
      <c r="AH113" s="1">
        <v>0</v>
      </c>
      <c r="AI113" s="1">
        <v>0</v>
      </c>
      <c r="AJ113" s="1">
        <v>0</v>
      </c>
      <c r="AK113" s="1">
        <f t="shared" si="33"/>
        <v>0</v>
      </c>
      <c r="AL113" s="1">
        <v>0</v>
      </c>
      <c r="AM113" s="1">
        <f t="shared" si="34"/>
        <v>0</v>
      </c>
      <c r="AN113" s="1">
        <v>0</v>
      </c>
      <c r="AO113" s="1">
        <v>0</v>
      </c>
      <c r="AP113" s="1">
        <v>0</v>
      </c>
      <c r="AQ113" s="1">
        <f t="shared" si="35"/>
        <v>1500000</v>
      </c>
      <c r="AR113" s="1">
        <v>1500000</v>
      </c>
      <c r="AS113">
        <v>0</v>
      </c>
      <c r="AT113">
        <v>0</v>
      </c>
      <c r="AU113">
        <v>0</v>
      </c>
      <c r="AV113" s="1">
        <v>1500000</v>
      </c>
      <c r="AW113" s="93">
        <v>0</v>
      </c>
      <c r="AX113" s="1">
        <f t="shared" si="36"/>
        <v>1500000</v>
      </c>
      <c r="AY113" s="1">
        <v>0</v>
      </c>
      <c r="AZ113" s="1"/>
      <c r="BA113" s="1"/>
      <c r="BB113" s="1">
        <f t="shared" si="37"/>
        <v>1500000</v>
      </c>
    </row>
    <row r="114" spans="1:54" hidden="1" x14ac:dyDescent="0.3">
      <c r="A114" t="str">
        <f>VLOOKUP(B114,'Cubo 13 de marzo'!$A$1:$I$384,1,0)</f>
        <v>527110280011</v>
      </c>
      <c r="B114" t="str">
        <f t="shared" si="27"/>
        <v>527110280011</v>
      </c>
      <c r="C114" s="99">
        <v>5</v>
      </c>
      <c r="D114" s="99" t="str">
        <f t="shared" si="28"/>
        <v>271</v>
      </c>
      <c r="E114" s="99" t="str">
        <f t="shared" si="29"/>
        <v>1</v>
      </c>
      <c r="F114" s="99" t="str">
        <f t="shared" si="30"/>
        <v>0</v>
      </c>
      <c r="G114" s="99">
        <f t="shared" si="31"/>
        <v>28</v>
      </c>
      <c r="H114" s="99" t="str">
        <f t="shared" si="32"/>
        <v>00</v>
      </c>
      <c r="I114" s="99">
        <v>11</v>
      </c>
      <c r="J114" t="s">
        <v>124</v>
      </c>
      <c r="K114" t="s">
        <v>125</v>
      </c>
      <c r="L114" t="s">
        <v>126</v>
      </c>
      <c r="M114" t="s">
        <v>512</v>
      </c>
      <c r="N114" t="s">
        <v>608</v>
      </c>
      <c r="O114" t="s">
        <v>127</v>
      </c>
      <c r="P114" t="s">
        <v>49</v>
      </c>
      <c r="Q114" t="s">
        <v>617</v>
      </c>
      <c r="R114" t="s">
        <v>539</v>
      </c>
      <c r="S114" t="s">
        <v>50</v>
      </c>
      <c r="T114" t="s">
        <v>51</v>
      </c>
      <c r="U114">
        <v>6</v>
      </c>
      <c r="V114" t="s">
        <v>75</v>
      </c>
      <c r="W114" s="96">
        <v>28</v>
      </c>
      <c r="X114" t="s">
        <v>128</v>
      </c>
      <c r="Y114" t="s">
        <v>132</v>
      </c>
      <c r="Z114" t="s">
        <v>133</v>
      </c>
      <c r="AA114">
        <v>2000</v>
      </c>
      <c r="AB114" t="s">
        <v>66</v>
      </c>
      <c r="AC114">
        <v>2711</v>
      </c>
      <c r="AD114" t="s">
        <v>131</v>
      </c>
      <c r="AE114" s="96" t="s">
        <v>1148</v>
      </c>
      <c r="AF114" t="s">
        <v>57</v>
      </c>
      <c r="AG114" s="6">
        <v>0</v>
      </c>
      <c r="AH114" s="1">
        <v>1500000</v>
      </c>
      <c r="AI114" s="1">
        <v>0</v>
      </c>
      <c r="AJ114" s="1">
        <v>0</v>
      </c>
      <c r="AK114" s="1">
        <f t="shared" si="33"/>
        <v>0</v>
      </c>
      <c r="AL114" s="1">
        <v>0</v>
      </c>
      <c r="AM114" s="1">
        <f t="shared" si="34"/>
        <v>0</v>
      </c>
      <c r="AN114" s="1">
        <v>0</v>
      </c>
      <c r="AO114" s="1">
        <v>0</v>
      </c>
      <c r="AP114" s="1">
        <v>0</v>
      </c>
      <c r="AQ114" s="1">
        <f t="shared" si="35"/>
        <v>0</v>
      </c>
      <c r="AR114">
        <v>0</v>
      </c>
      <c r="AS114">
        <v>0</v>
      </c>
      <c r="AT114">
        <v>0</v>
      </c>
      <c r="AU114" s="1">
        <v>1500000</v>
      </c>
      <c r="AV114" s="1">
        <v>-1500000</v>
      </c>
      <c r="AW114" s="93">
        <v>0</v>
      </c>
      <c r="AX114" s="1">
        <f t="shared" si="36"/>
        <v>0</v>
      </c>
      <c r="AY114" s="1">
        <v>0</v>
      </c>
      <c r="AZ114" s="1"/>
      <c r="BA114" s="1"/>
      <c r="BB114" s="1">
        <f t="shared" si="37"/>
        <v>0</v>
      </c>
    </row>
    <row r="115" spans="1:54" hidden="1" x14ac:dyDescent="0.3">
      <c r="A115" t="str">
        <f>VLOOKUP(B115,'Cubo 13 de marzo'!$A$1:$I$384,1,0)</f>
        <v>527110240011</v>
      </c>
      <c r="B115" t="str">
        <f t="shared" si="27"/>
        <v>527110240011</v>
      </c>
      <c r="C115" s="99">
        <v>5</v>
      </c>
      <c r="D115" s="99" t="str">
        <f t="shared" si="28"/>
        <v>271</v>
      </c>
      <c r="E115" s="99" t="str">
        <f t="shared" si="29"/>
        <v>1</v>
      </c>
      <c r="F115" s="99" t="str">
        <f t="shared" si="30"/>
        <v>0</v>
      </c>
      <c r="G115" s="99">
        <f t="shared" si="31"/>
        <v>24</v>
      </c>
      <c r="H115" s="99" t="str">
        <f t="shared" si="32"/>
        <v>00</v>
      </c>
      <c r="I115" s="99">
        <v>11</v>
      </c>
      <c r="J115" t="s">
        <v>124</v>
      </c>
      <c r="K115" t="s">
        <v>125</v>
      </c>
      <c r="L115" t="s">
        <v>178</v>
      </c>
      <c r="M115" t="s">
        <v>512</v>
      </c>
      <c r="N115" t="s">
        <v>610</v>
      </c>
      <c r="O115" t="s">
        <v>179</v>
      </c>
      <c r="P115" t="s">
        <v>49</v>
      </c>
      <c r="Q115" t="s">
        <v>617</v>
      </c>
      <c r="R115" t="s">
        <v>539</v>
      </c>
      <c r="S115" t="s">
        <v>60</v>
      </c>
      <c r="T115" t="s">
        <v>61</v>
      </c>
      <c r="U115">
        <v>2</v>
      </c>
      <c r="V115" t="s">
        <v>180</v>
      </c>
      <c r="W115" s="96">
        <v>24</v>
      </c>
      <c r="X115" t="s">
        <v>181</v>
      </c>
      <c r="Y115" t="s">
        <v>182</v>
      </c>
      <c r="Z115" t="s">
        <v>183</v>
      </c>
      <c r="AA115">
        <v>2000</v>
      </c>
      <c r="AB115" t="s">
        <v>66</v>
      </c>
      <c r="AC115">
        <v>2711</v>
      </c>
      <c r="AD115" t="s">
        <v>131</v>
      </c>
      <c r="AE115" s="96" t="s">
        <v>1148</v>
      </c>
      <c r="AF115" t="s">
        <v>57</v>
      </c>
      <c r="AG115" s="6">
        <v>500000</v>
      </c>
      <c r="AH115" s="1">
        <v>500000</v>
      </c>
      <c r="AI115" s="1">
        <v>0</v>
      </c>
      <c r="AJ115" s="1">
        <v>0</v>
      </c>
      <c r="AK115" s="1">
        <f t="shared" si="33"/>
        <v>0</v>
      </c>
      <c r="AL115" s="1">
        <v>0</v>
      </c>
      <c r="AM115" s="1">
        <f t="shared" si="34"/>
        <v>0</v>
      </c>
      <c r="AN115" s="1">
        <v>0</v>
      </c>
      <c r="AO115" s="1">
        <v>0</v>
      </c>
      <c r="AP115" s="1">
        <v>0</v>
      </c>
      <c r="AQ115" s="1">
        <f t="shared" si="35"/>
        <v>500000</v>
      </c>
      <c r="AR115">
        <v>0</v>
      </c>
      <c r="AS115">
        <v>0</v>
      </c>
      <c r="AT115">
        <v>0</v>
      </c>
      <c r="AU115">
        <v>0</v>
      </c>
      <c r="AV115">
        <v>0</v>
      </c>
      <c r="AW115" s="93">
        <v>0</v>
      </c>
      <c r="AX115" s="1">
        <f t="shared" si="36"/>
        <v>500000</v>
      </c>
      <c r="AY115" s="1">
        <v>0</v>
      </c>
      <c r="AZ115" s="1"/>
      <c r="BA115" s="1"/>
      <c r="BB115" s="1">
        <f t="shared" si="37"/>
        <v>500000</v>
      </c>
    </row>
    <row r="116" spans="1:54" hidden="1" x14ac:dyDescent="0.3">
      <c r="A116" t="str">
        <f>VLOOKUP(B116,'Cubo 13 de marzo'!$A$1:$I$384,1,0)</f>
        <v>527110200011</v>
      </c>
      <c r="B116" t="str">
        <f t="shared" si="27"/>
        <v>527110200011</v>
      </c>
      <c r="C116" s="99">
        <v>5</v>
      </c>
      <c r="D116" s="99" t="str">
        <f t="shared" si="28"/>
        <v>271</v>
      </c>
      <c r="E116" s="99" t="str">
        <f t="shared" si="29"/>
        <v>1</v>
      </c>
      <c r="F116" s="99" t="str">
        <f t="shared" si="30"/>
        <v>0</v>
      </c>
      <c r="G116" s="99">
        <f t="shared" si="31"/>
        <v>20</v>
      </c>
      <c r="H116" s="99" t="str">
        <f t="shared" si="32"/>
        <v>00</v>
      </c>
      <c r="I116" s="99">
        <v>11</v>
      </c>
      <c r="J116" t="s">
        <v>124</v>
      </c>
      <c r="K116" t="s">
        <v>125</v>
      </c>
      <c r="L116" t="s">
        <v>58</v>
      </c>
      <c r="M116" t="s">
        <v>615</v>
      </c>
      <c r="N116" t="s">
        <v>607</v>
      </c>
      <c r="O116" t="s">
        <v>59</v>
      </c>
      <c r="P116" t="s">
        <v>49</v>
      </c>
      <c r="Q116" t="s">
        <v>617</v>
      </c>
      <c r="R116" t="s">
        <v>539</v>
      </c>
      <c r="S116" t="s">
        <v>60</v>
      </c>
      <c r="T116" t="s">
        <v>61</v>
      </c>
      <c r="U116">
        <v>1</v>
      </c>
      <c r="V116" t="s">
        <v>62</v>
      </c>
      <c r="W116" s="96">
        <v>20</v>
      </c>
      <c r="X116" t="s">
        <v>63</v>
      </c>
      <c r="Y116" t="s">
        <v>64</v>
      </c>
      <c r="Z116" t="s">
        <v>65</v>
      </c>
      <c r="AA116">
        <v>2000</v>
      </c>
      <c r="AB116" t="s">
        <v>66</v>
      </c>
      <c r="AC116">
        <v>2711</v>
      </c>
      <c r="AD116" t="s">
        <v>131</v>
      </c>
      <c r="AE116" s="96" t="s">
        <v>1148</v>
      </c>
      <c r="AF116" t="s">
        <v>57</v>
      </c>
      <c r="AG116" s="6">
        <v>1200000</v>
      </c>
      <c r="AH116" s="1">
        <v>1200000</v>
      </c>
      <c r="AI116" s="1">
        <v>0</v>
      </c>
      <c r="AJ116" s="1">
        <v>0</v>
      </c>
      <c r="AK116" s="1">
        <f t="shared" si="33"/>
        <v>0</v>
      </c>
      <c r="AL116" s="1">
        <v>0</v>
      </c>
      <c r="AM116" s="1">
        <f t="shared" si="34"/>
        <v>0</v>
      </c>
      <c r="AN116" s="1">
        <v>0</v>
      </c>
      <c r="AO116" s="1">
        <v>0</v>
      </c>
      <c r="AP116" s="1">
        <v>0</v>
      </c>
      <c r="AQ116" s="1">
        <f t="shared" si="35"/>
        <v>1200000</v>
      </c>
      <c r="AR116">
        <v>0</v>
      </c>
      <c r="AS116">
        <v>0</v>
      </c>
      <c r="AT116">
        <v>0</v>
      </c>
      <c r="AU116">
        <v>0</v>
      </c>
      <c r="AV116">
        <v>0</v>
      </c>
      <c r="AW116" s="93">
        <v>0</v>
      </c>
      <c r="AX116" s="1">
        <f t="shared" si="36"/>
        <v>1200000</v>
      </c>
      <c r="AY116" s="1">
        <v>0</v>
      </c>
      <c r="AZ116" s="1"/>
      <c r="BA116" s="1"/>
      <c r="BB116" s="1">
        <f t="shared" si="37"/>
        <v>1200000</v>
      </c>
    </row>
    <row r="117" spans="1:54" hidden="1" x14ac:dyDescent="0.3">
      <c r="A117" t="str">
        <f>VLOOKUP(B117,'Cubo 13 de marzo'!$A$1:$I$384,1,0)</f>
        <v>527110230011</v>
      </c>
      <c r="B117" t="str">
        <f t="shared" si="27"/>
        <v>527110230011</v>
      </c>
      <c r="C117" s="99">
        <v>5</v>
      </c>
      <c r="D117" s="99" t="str">
        <f t="shared" si="28"/>
        <v>271</v>
      </c>
      <c r="E117" s="99" t="str">
        <f t="shared" si="29"/>
        <v>1</v>
      </c>
      <c r="F117" s="99" t="str">
        <f t="shared" si="30"/>
        <v>0</v>
      </c>
      <c r="G117" s="99">
        <f t="shared" si="31"/>
        <v>23</v>
      </c>
      <c r="H117" s="99" t="str">
        <f t="shared" si="32"/>
        <v>00</v>
      </c>
      <c r="I117" s="99">
        <v>11</v>
      </c>
      <c r="J117" t="s">
        <v>124</v>
      </c>
      <c r="K117" t="s">
        <v>125</v>
      </c>
      <c r="L117" t="s">
        <v>73</v>
      </c>
      <c r="M117" t="s">
        <v>615</v>
      </c>
      <c r="N117" t="s">
        <v>607</v>
      </c>
      <c r="O117" t="s">
        <v>74</v>
      </c>
      <c r="P117" t="s">
        <v>49</v>
      </c>
      <c r="Q117" t="s">
        <v>617</v>
      </c>
      <c r="R117" t="s">
        <v>539</v>
      </c>
      <c r="S117" t="s">
        <v>60</v>
      </c>
      <c r="T117" t="s">
        <v>61</v>
      </c>
      <c r="U117">
        <v>6</v>
      </c>
      <c r="V117" t="s">
        <v>75</v>
      </c>
      <c r="W117" s="96">
        <v>23</v>
      </c>
      <c r="X117" t="s">
        <v>76</v>
      </c>
      <c r="Y117" t="s">
        <v>77</v>
      </c>
      <c r="Z117" t="s">
        <v>78</v>
      </c>
      <c r="AA117">
        <v>2000</v>
      </c>
      <c r="AB117" t="s">
        <v>66</v>
      </c>
      <c r="AC117">
        <v>2711</v>
      </c>
      <c r="AD117" t="s">
        <v>131</v>
      </c>
      <c r="AE117" s="96" t="s">
        <v>1148</v>
      </c>
      <c r="AF117" t="s">
        <v>57</v>
      </c>
      <c r="AG117" s="6">
        <v>3700000</v>
      </c>
      <c r="AH117" s="1">
        <v>3700000</v>
      </c>
      <c r="AI117" s="1">
        <v>2091365.73</v>
      </c>
      <c r="AJ117" s="1">
        <v>0</v>
      </c>
      <c r="AK117" s="1">
        <f t="shared" si="33"/>
        <v>0</v>
      </c>
      <c r="AL117" s="1">
        <v>0</v>
      </c>
      <c r="AM117" s="1">
        <f t="shared" si="34"/>
        <v>0</v>
      </c>
      <c r="AN117" s="1">
        <v>0</v>
      </c>
      <c r="AO117" s="1">
        <v>0</v>
      </c>
      <c r="AP117" s="1">
        <v>0</v>
      </c>
      <c r="AQ117" s="1">
        <f t="shared" si="35"/>
        <v>1608634.27</v>
      </c>
      <c r="AR117">
        <v>0</v>
      </c>
      <c r="AS117">
        <v>0</v>
      </c>
      <c r="AT117">
        <v>0</v>
      </c>
      <c r="AU117">
        <v>0</v>
      </c>
      <c r="AV117">
        <v>0</v>
      </c>
      <c r="AW117" s="93">
        <v>0</v>
      </c>
      <c r="AX117" s="1">
        <f t="shared" si="36"/>
        <v>3700000</v>
      </c>
      <c r="AY117" s="1">
        <v>0</v>
      </c>
      <c r="AZ117" s="1"/>
      <c r="BA117" s="1"/>
      <c r="BB117" s="1">
        <f t="shared" si="37"/>
        <v>1608634.27</v>
      </c>
    </row>
    <row r="118" spans="1:54" hidden="1" x14ac:dyDescent="0.3">
      <c r="A118" t="str">
        <f>VLOOKUP(B118,'Cubo 13 de marzo'!$A$1:$I$384,1,0)</f>
        <v>527110170011</v>
      </c>
      <c r="B118" t="str">
        <f t="shared" si="27"/>
        <v>527110170011</v>
      </c>
      <c r="C118" s="99">
        <v>5</v>
      </c>
      <c r="D118" s="99" t="str">
        <f t="shared" si="28"/>
        <v>271</v>
      </c>
      <c r="E118" s="99" t="str">
        <f t="shared" si="29"/>
        <v>1</v>
      </c>
      <c r="F118" s="99" t="str">
        <f t="shared" si="30"/>
        <v>0</v>
      </c>
      <c r="G118" s="99">
        <f t="shared" si="31"/>
        <v>17</v>
      </c>
      <c r="H118" s="99" t="str">
        <f t="shared" si="32"/>
        <v>00</v>
      </c>
      <c r="I118" s="99">
        <v>11</v>
      </c>
      <c r="J118" t="s">
        <v>124</v>
      </c>
      <c r="K118" t="s">
        <v>125</v>
      </c>
      <c r="L118" t="s">
        <v>81</v>
      </c>
      <c r="M118" t="s">
        <v>615</v>
      </c>
      <c r="N118" t="s">
        <v>606</v>
      </c>
      <c r="O118" t="s">
        <v>82</v>
      </c>
      <c r="P118" t="s">
        <v>49</v>
      </c>
      <c r="Q118" t="s">
        <v>617</v>
      </c>
      <c r="R118" t="s">
        <v>539</v>
      </c>
      <c r="S118" t="s">
        <v>287</v>
      </c>
      <c r="T118" t="s">
        <v>288</v>
      </c>
      <c r="U118">
        <v>4</v>
      </c>
      <c r="V118" t="s">
        <v>40</v>
      </c>
      <c r="W118" s="96">
        <v>17</v>
      </c>
      <c r="X118" t="s">
        <v>303</v>
      </c>
      <c r="Y118" t="s">
        <v>304</v>
      </c>
      <c r="Z118" t="s">
        <v>305</v>
      </c>
      <c r="AA118">
        <v>2000</v>
      </c>
      <c r="AB118" t="s">
        <v>66</v>
      </c>
      <c r="AC118">
        <v>2711</v>
      </c>
      <c r="AD118" t="s">
        <v>131</v>
      </c>
      <c r="AE118" s="96" t="s">
        <v>1148</v>
      </c>
      <c r="AF118" t="s">
        <v>57</v>
      </c>
      <c r="AG118" s="6">
        <v>1000000</v>
      </c>
      <c r="AH118" s="1">
        <v>1000000</v>
      </c>
      <c r="AI118" s="1">
        <v>0</v>
      </c>
      <c r="AJ118" s="1">
        <v>0</v>
      </c>
      <c r="AK118" s="1">
        <f t="shared" si="33"/>
        <v>0</v>
      </c>
      <c r="AL118" s="1">
        <v>0</v>
      </c>
      <c r="AM118" s="1">
        <f t="shared" si="34"/>
        <v>0</v>
      </c>
      <c r="AN118" s="1">
        <v>0</v>
      </c>
      <c r="AO118" s="1">
        <v>0</v>
      </c>
      <c r="AP118" s="1">
        <v>0</v>
      </c>
      <c r="AQ118" s="1">
        <f t="shared" si="35"/>
        <v>1000000</v>
      </c>
      <c r="AR118">
        <v>0</v>
      </c>
      <c r="AS118">
        <v>0</v>
      </c>
      <c r="AT118">
        <v>0</v>
      </c>
      <c r="AU118">
        <v>0</v>
      </c>
      <c r="AV118">
        <v>0</v>
      </c>
      <c r="AW118" s="93">
        <v>0</v>
      </c>
      <c r="AX118" s="1">
        <f t="shared" si="36"/>
        <v>1000000</v>
      </c>
      <c r="AY118" s="1">
        <v>0</v>
      </c>
      <c r="AZ118" s="1"/>
      <c r="BA118" s="1"/>
      <c r="BB118" s="1">
        <f t="shared" si="37"/>
        <v>1000000</v>
      </c>
    </row>
    <row r="119" spans="1:54" hidden="1" x14ac:dyDescent="0.3">
      <c r="A119" t="str">
        <f>VLOOKUP(B119,'Cubo 13 de marzo'!$A$1:$I$384,1,0)</f>
        <v>527110190011</v>
      </c>
      <c r="B119" t="str">
        <f t="shared" si="27"/>
        <v>527110190011</v>
      </c>
      <c r="C119" s="99">
        <v>5</v>
      </c>
      <c r="D119" s="99" t="str">
        <f t="shared" si="28"/>
        <v>271</v>
      </c>
      <c r="E119" s="99" t="str">
        <f t="shared" si="29"/>
        <v>1</v>
      </c>
      <c r="F119" s="99" t="str">
        <f t="shared" si="30"/>
        <v>0</v>
      </c>
      <c r="G119" s="99">
        <f t="shared" si="31"/>
        <v>19</v>
      </c>
      <c r="H119" s="99" t="str">
        <f t="shared" si="32"/>
        <v>00</v>
      </c>
      <c r="I119" s="99">
        <v>11</v>
      </c>
      <c r="J119" t="s">
        <v>124</v>
      </c>
      <c r="K119" t="s">
        <v>125</v>
      </c>
      <c r="L119" t="s">
        <v>81</v>
      </c>
      <c r="M119" t="s">
        <v>615</v>
      </c>
      <c r="N119" t="s">
        <v>606</v>
      </c>
      <c r="O119" t="s">
        <v>82</v>
      </c>
      <c r="P119" t="s">
        <v>49</v>
      </c>
      <c r="Q119" t="s">
        <v>617</v>
      </c>
      <c r="R119" t="s">
        <v>539</v>
      </c>
      <c r="S119" t="s">
        <v>287</v>
      </c>
      <c r="T119" t="s">
        <v>288</v>
      </c>
      <c r="U119">
        <v>6</v>
      </c>
      <c r="V119" t="s">
        <v>75</v>
      </c>
      <c r="W119" s="96">
        <v>19</v>
      </c>
      <c r="X119" t="s">
        <v>314</v>
      </c>
      <c r="Y119" t="s">
        <v>315</v>
      </c>
      <c r="Z119" t="s">
        <v>316</v>
      </c>
      <c r="AA119">
        <v>2000</v>
      </c>
      <c r="AB119" t="s">
        <v>66</v>
      </c>
      <c r="AC119">
        <v>2711</v>
      </c>
      <c r="AD119" t="s">
        <v>131</v>
      </c>
      <c r="AE119" s="96" t="s">
        <v>1148</v>
      </c>
      <c r="AF119" t="s">
        <v>57</v>
      </c>
      <c r="AG119" s="6">
        <v>100000</v>
      </c>
      <c r="AH119" s="1">
        <v>100000</v>
      </c>
      <c r="AI119" s="1">
        <v>0</v>
      </c>
      <c r="AJ119" s="1">
        <v>0</v>
      </c>
      <c r="AK119" s="1">
        <f t="shared" si="33"/>
        <v>0</v>
      </c>
      <c r="AL119" s="1">
        <v>0</v>
      </c>
      <c r="AM119" s="1">
        <f t="shared" si="34"/>
        <v>0</v>
      </c>
      <c r="AN119" s="1">
        <v>0</v>
      </c>
      <c r="AO119" s="1">
        <v>0</v>
      </c>
      <c r="AP119" s="1">
        <v>0</v>
      </c>
      <c r="AQ119" s="1">
        <f t="shared" si="35"/>
        <v>100000</v>
      </c>
      <c r="AR119">
        <v>0</v>
      </c>
      <c r="AS119">
        <v>0</v>
      </c>
      <c r="AT119">
        <v>0</v>
      </c>
      <c r="AU119">
        <v>0</v>
      </c>
      <c r="AV119">
        <v>0</v>
      </c>
      <c r="AW119" s="93">
        <v>0</v>
      </c>
      <c r="AX119" s="1">
        <f t="shared" si="36"/>
        <v>100000</v>
      </c>
      <c r="AY119" s="1">
        <v>0</v>
      </c>
      <c r="AZ119" s="1"/>
      <c r="BA119" s="1"/>
      <c r="BB119" s="1">
        <f t="shared" si="37"/>
        <v>100000</v>
      </c>
    </row>
    <row r="120" spans="1:54" hidden="1" x14ac:dyDescent="0.3">
      <c r="A120" t="str">
        <f>VLOOKUP(B120,'Cubo 13 de marzo'!$A$1:$I$384,1,0)</f>
        <v>527210300011</v>
      </c>
      <c r="B120" t="str">
        <f t="shared" si="27"/>
        <v>527210300011</v>
      </c>
      <c r="C120" s="99">
        <v>5</v>
      </c>
      <c r="D120" s="99" t="str">
        <f t="shared" si="28"/>
        <v>272</v>
      </c>
      <c r="E120" s="99" t="str">
        <f t="shared" si="29"/>
        <v>1</v>
      </c>
      <c r="F120" s="99" t="str">
        <f t="shared" si="30"/>
        <v>0</v>
      </c>
      <c r="G120" s="99">
        <f t="shared" si="31"/>
        <v>30</v>
      </c>
      <c r="H120" s="99" t="str">
        <f t="shared" si="32"/>
        <v>00</v>
      </c>
      <c r="I120" s="99">
        <v>11</v>
      </c>
      <c r="J120" t="s">
        <v>124</v>
      </c>
      <c r="K120" t="s">
        <v>125</v>
      </c>
      <c r="L120" t="s">
        <v>126</v>
      </c>
      <c r="M120" t="s">
        <v>512</v>
      </c>
      <c r="N120" t="s">
        <v>608</v>
      </c>
      <c r="O120" t="s">
        <v>127</v>
      </c>
      <c r="P120" t="s">
        <v>134</v>
      </c>
      <c r="Q120" t="s">
        <v>135</v>
      </c>
      <c r="R120" t="s">
        <v>539</v>
      </c>
      <c r="S120" t="s">
        <v>50</v>
      </c>
      <c r="T120" t="s">
        <v>51</v>
      </c>
      <c r="U120">
        <v>6</v>
      </c>
      <c r="V120" t="s">
        <v>75</v>
      </c>
      <c r="W120" s="96">
        <v>30</v>
      </c>
      <c r="X120" t="s">
        <v>136</v>
      </c>
      <c r="Y120" t="s">
        <v>137</v>
      </c>
      <c r="Z120" t="s">
        <v>138</v>
      </c>
      <c r="AA120">
        <v>2000</v>
      </c>
      <c r="AB120" t="s">
        <v>66</v>
      </c>
      <c r="AC120" s="90">
        <v>2721</v>
      </c>
      <c r="AD120" s="90" t="s">
        <v>142</v>
      </c>
      <c r="AE120" s="96" t="s">
        <v>1148</v>
      </c>
      <c r="AF120" s="90" t="s">
        <v>57</v>
      </c>
      <c r="AG120" s="91">
        <v>50000</v>
      </c>
      <c r="AH120" s="11">
        <v>50000</v>
      </c>
      <c r="AI120" s="1">
        <v>0</v>
      </c>
      <c r="AJ120" s="1">
        <v>0</v>
      </c>
      <c r="AK120" s="1">
        <f t="shared" si="33"/>
        <v>0</v>
      </c>
      <c r="AL120" s="1">
        <v>0</v>
      </c>
      <c r="AM120" s="1">
        <f t="shared" si="34"/>
        <v>0</v>
      </c>
      <c r="AN120" s="1">
        <v>0</v>
      </c>
      <c r="AO120" s="1">
        <v>0</v>
      </c>
      <c r="AP120" s="1">
        <v>0</v>
      </c>
      <c r="AQ120" s="11">
        <f t="shared" si="35"/>
        <v>50000</v>
      </c>
      <c r="AR120">
        <v>0</v>
      </c>
      <c r="AS120">
        <v>0</v>
      </c>
      <c r="AT120">
        <v>0</v>
      </c>
      <c r="AU120">
        <v>0</v>
      </c>
      <c r="AV120">
        <v>0</v>
      </c>
      <c r="AW120" s="93">
        <v>0</v>
      </c>
      <c r="AX120" s="1">
        <f t="shared" si="36"/>
        <v>50000</v>
      </c>
      <c r="AY120" s="1">
        <v>0</v>
      </c>
      <c r="AZ120" s="1"/>
      <c r="BA120" s="1"/>
      <c r="BB120" s="1">
        <f t="shared" si="37"/>
        <v>50000</v>
      </c>
    </row>
    <row r="121" spans="1:54" hidden="1" x14ac:dyDescent="0.3">
      <c r="A121" t="str">
        <f>VLOOKUP(B121,'Cubo 13 de marzo'!$A$1:$I$384,1,0)</f>
        <v>527210240011</v>
      </c>
      <c r="B121" t="str">
        <f t="shared" si="27"/>
        <v>527210240011</v>
      </c>
      <c r="C121" s="99">
        <v>5</v>
      </c>
      <c r="D121" s="99" t="str">
        <f t="shared" si="28"/>
        <v>272</v>
      </c>
      <c r="E121" s="99" t="str">
        <f t="shared" si="29"/>
        <v>1</v>
      </c>
      <c r="F121" s="99" t="str">
        <f t="shared" si="30"/>
        <v>0</v>
      </c>
      <c r="G121" s="99">
        <f t="shared" si="31"/>
        <v>24</v>
      </c>
      <c r="H121" s="99" t="str">
        <f t="shared" si="32"/>
        <v>00</v>
      </c>
      <c r="I121" s="99">
        <v>11</v>
      </c>
      <c r="J121" t="s">
        <v>124</v>
      </c>
      <c r="K121" t="s">
        <v>125</v>
      </c>
      <c r="L121" t="s">
        <v>178</v>
      </c>
      <c r="M121" t="s">
        <v>512</v>
      </c>
      <c r="N121" t="s">
        <v>610</v>
      </c>
      <c r="O121" t="s">
        <v>179</v>
      </c>
      <c r="P121" t="s">
        <v>49</v>
      </c>
      <c r="Q121" t="s">
        <v>617</v>
      </c>
      <c r="R121" t="s">
        <v>539</v>
      </c>
      <c r="S121" t="s">
        <v>60</v>
      </c>
      <c r="T121" t="s">
        <v>61</v>
      </c>
      <c r="U121">
        <v>2</v>
      </c>
      <c r="V121" t="s">
        <v>180</v>
      </c>
      <c r="W121" s="96">
        <v>24</v>
      </c>
      <c r="X121" t="s">
        <v>181</v>
      </c>
      <c r="Y121" t="s">
        <v>182</v>
      </c>
      <c r="Z121" t="s">
        <v>183</v>
      </c>
      <c r="AA121">
        <v>2000</v>
      </c>
      <c r="AB121" t="s">
        <v>66</v>
      </c>
      <c r="AC121">
        <v>2721</v>
      </c>
      <c r="AD121" t="s">
        <v>142</v>
      </c>
      <c r="AE121" s="96" t="s">
        <v>1148</v>
      </c>
      <c r="AF121" t="s">
        <v>57</v>
      </c>
      <c r="AG121" s="6">
        <v>250000</v>
      </c>
      <c r="AH121" s="1">
        <v>250000</v>
      </c>
      <c r="AI121" s="1">
        <v>0</v>
      </c>
      <c r="AJ121" s="1">
        <v>0</v>
      </c>
      <c r="AK121" s="1">
        <f t="shared" si="33"/>
        <v>0</v>
      </c>
      <c r="AL121" s="1">
        <v>0</v>
      </c>
      <c r="AM121" s="1">
        <f t="shared" si="34"/>
        <v>0</v>
      </c>
      <c r="AN121" s="1">
        <v>0</v>
      </c>
      <c r="AO121" s="1">
        <v>0</v>
      </c>
      <c r="AP121" s="1">
        <v>0</v>
      </c>
      <c r="AQ121" s="1">
        <f t="shared" si="35"/>
        <v>250000</v>
      </c>
      <c r="AR121">
        <v>0</v>
      </c>
      <c r="AS121">
        <v>0</v>
      </c>
      <c r="AT121">
        <v>0</v>
      </c>
      <c r="AU121">
        <v>0</v>
      </c>
      <c r="AV121">
        <v>0</v>
      </c>
      <c r="AW121" s="93">
        <v>0</v>
      </c>
      <c r="AX121" s="1">
        <f t="shared" si="36"/>
        <v>250000</v>
      </c>
      <c r="AY121" s="1">
        <v>0</v>
      </c>
      <c r="AZ121" s="1"/>
      <c r="BA121" s="1"/>
      <c r="BB121" s="1">
        <f t="shared" si="37"/>
        <v>250000</v>
      </c>
    </row>
    <row r="122" spans="1:54" hidden="1" x14ac:dyDescent="0.3">
      <c r="A122" t="str">
        <f>VLOOKUP(B122,'Cubo 13 de marzo'!$A$1:$I$384,1,0)</f>
        <v>527210270011</v>
      </c>
      <c r="B122" t="str">
        <f t="shared" si="27"/>
        <v>527210270011</v>
      </c>
      <c r="C122" s="99">
        <v>5</v>
      </c>
      <c r="D122" s="99" t="str">
        <f t="shared" si="28"/>
        <v>272</v>
      </c>
      <c r="E122" s="99" t="str">
        <f t="shared" si="29"/>
        <v>1</v>
      </c>
      <c r="F122" s="99" t="str">
        <f t="shared" si="30"/>
        <v>0</v>
      </c>
      <c r="G122" s="99">
        <f t="shared" si="31"/>
        <v>27</v>
      </c>
      <c r="H122" s="99" t="str">
        <f t="shared" si="32"/>
        <v>00</v>
      </c>
      <c r="I122" s="99">
        <v>11</v>
      </c>
      <c r="J122" t="s">
        <v>124</v>
      </c>
      <c r="K122" t="s">
        <v>125</v>
      </c>
      <c r="L122" t="s">
        <v>47</v>
      </c>
      <c r="M122" t="s">
        <v>512</v>
      </c>
      <c r="N122" t="s">
        <v>608</v>
      </c>
      <c r="O122" t="s">
        <v>48</v>
      </c>
      <c r="P122" t="s">
        <v>49</v>
      </c>
      <c r="Q122" t="s">
        <v>617</v>
      </c>
      <c r="R122" t="s">
        <v>539</v>
      </c>
      <c r="S122" t="s">
        <v>50</v>
      </c>
      <c r="T122" t="s">
        <v>51</v>
      </c>
      <c r="U122">
        <v>3</v>
      </c>
      <c r="V122" t="s">
        <v>52</v>
      </c>
      <c r="W122" s="96">
        <v>27</v>
      </c>
      <c r="X122" t="s">
        <v>53</v>
      </c>
      <c r="Y122" t="s">
        <v>54</v>
      </c>
      <c r="Z122" t="s">
        <v>55</v>
      </c>
      <c r="AA122">
        <v>2000</v>
      </c>
      <c r="AB122" t="s">
        <v>66</v>
      </c>
      <c r="AC122">
        <v>2721</v>
      </c>
      <c r="AD122" t="s">
        <v>142</v>
      </c>
      <c r="AE122" s="96" t="s">
        <v>1148</v>
      </c>
      <c r="AF122" t="s">
        <v>57</v>
      </c>
      <c r="AG122" s="6">
        <v>100000</v>
      </c>
      <c r="AH122" s="1">
        <v>100000</v>
      </c>
      <c r="AI122" s="1">
        <v>0</v>
      </c>
      <c r="AJ122" s="1">
        <v>0</v>
      </c>
      <c r="AK122" s="1">
        <f t="shared" si="33"/>
        <v>0</v>
      </c>
      <c r="AL122" s="1">
        <v>0</v>
      </c>
      <c r="AM122" s="1">
        <f t="shared" si="34"/>
        <v>0</v>
      </c>
      <c r="AN122" s="1">
        <v>0</v>
      </c>
      <c r="AO122" s="1">
        <v>0</v>
      </c>
      <c r="AP122" s="1">
        <v>0</v>
      </c>
      <c r="AQ122" s="1">
        <f t="shared" si="35"/>
        <v>100000</v>
      </c>
      <c r="AR122">
        <v>0</v>
      </c>
      <c r="AS122">
        <v>0</v>
      </c>
      <c r="AT122">
        <v>0</v>
      </c>
      <c r="AU122">
        <v>0</v>
      </c>
      <c r="AV122">
        <v>0</v>
      </c>
      <c r="AW122" s="93">
        <v>0</v>
      </c>
      <c r="AX122" s="1">
        <f t="shared" si="36"/>
        <v>100000</v>
      </c>
      <c r="AY122" s="1">
        <v>0</v>
      </c>
      <c r="AZ122" s="1"/>
      <c r="BA122" s="1"/>
      <c r="BB122" s="1">
        <f t="shared" si="37"/>
        <v>100000</v>
      </c>
    </row>
    <row r="123" spans="1:54" hidden="1" x14ac:dyDescent="0.3">
      <c r="A123" t="str">
        <f>VLOOKUP(B123,'Cubo 13 de marzo'!$A$1:$I$384,1,0)</f>
        <v>527210230011</v>
      </c>
      <c r="B123" t="str">
        <f t="shared" si="27"/>
        <v>527210230011</v>
      </c>
      <c r="C123" s="99">
        <v>5</v>
      </c>
      <c r="D123" s="99" t="str">
        <f t="shared" si="28"/>
        <v>272</v>
      </c>
      <c r="E123" s="99" t="str">
        <f t="shared" si="29"/>
        <v>1</v>
      </c>
      <c r="F123" s="99" t="str">
        <f t="shared" si="30"/>
        <v>0</v>
      </c>
      <c r="G123" s="99">
        <f t="shared" si="31"/>
        <v>23</v>
      </c>
      <c r="H123" s="99" t="str">
        <f t="shared" si="32"/>
        <v>00</v>
      </c>
      <c r="I123" s="99">
        <v>11</v>
      </c>
      <c r="J123" t="s">
        <v>124</v>
      </c>
      <c r="K123" t="s">
        <v>125</v>
      </c>
      <c r="L123" t="s">
        <v>73</v>
      </c>
      <c r="M123" t="s">
        <v>615</v>
      </c>
      <c r="N123" t="s">
        <v>607</v>
      </c>
      <c r="O123" t="s">
        <v>74</v>
      </c>
      <c r="P123" t="s">
        <v>49</v>
      </c>
      <c r="Q123" t="s">
        <v>617</v>
      </c>
      <c r="R123" t="s">
        <v>539</v>
      </c>
      <c r="S123" t="s">
        <v>60</v>
      </c>
      <c r="T123" t="s">
        <v>61</v>
      </c>
      <c r="U123">
        <v>6</v>
      </c>
      <c r="V123" t="s">
        <v>75</v>
      </c>
      <c r="W123" s="96">
        <v>23</v>
      </c>
      <c r="X123" t="s">
        <v>76</v>
      </c>
      <c r="Y123" t="s">
        <v>77</v>
      </c>
      <c r="Z123" t="s">
        <v>78</v>
      </c>
      <c r="AA123">
        <v>2000</v>
      </c>
      <c r="AB123" t="s">
        <v>66</v>
      </c>
      <c r="AC123">
        <v>2721</v>
      </c>
      <c r="AD123" t="s">
        <v>142</v>
      </c>
      <c r="AE123" s="96" t="s">
        <v>1148</v>
      </c>
      <c r="AF123" t="s">
        <v>57</v>
      </c>
      <c r="AG123" s="6">
        <v>2400000</v>
      </c>
      <c r="AH123" s="1">
        <v>2400000</v>
      </c>
      <c r="AI123" s="1">
        <v>2395994.67</v>
      </c>
      <c r="AJ123" s="1">
        <v>0</v>
      </c>
      <c r="AK123" s="1">
        <f t="shared" si="33"/>
        <v>0</v>
      </c>
      <c r="AL123" s="1">
        <v>0</v>
      </c>
      <c r="AM123" s="1">
        <f t="shared" si="34"/>
        <v>0</v>
      </c>
      <c r="AN123" s="1">
        <v>0</v>
      </c>
      <c r="AO123" s="1">
        <v>0</v>
      </c>
      <c r="AP123" s="1">
        <v>0</v>
      </c>
      <c r="AQ123" s="1">
        <f t="shared" si="35"/>
        <v>4005.3300000000745</v>
      </c>
      <c r="AR123">
        <v>0</v>
      </c>
      <c r="AS123">
        <v>0</v>
      </c>
      <c r="AT123">
        <v>0</v>
      </c>
      <c r="AU123">
        <v>0</v>
      </c>
      <c r="AV123">
        <v>0</v>
      </c>
      <c r="AW123" s="93">
        <v>0</v>
      </c>
      <c r="AX123" s="1">
        <f t="shared" si="36"/>
        <v>2400000</v>
      </c>
      <c r="AY123" s="1">
        <v>0</v>
      </c>
      <c r="AZ123" s="1"/>
      <c r="BA123" s="1"/>
      <c r="BB123" s="1">
        <f t="shared" si="37"/>
        <v>4005.3300000000745</v>
      </c>
    </row>
    <row r="124" spans="1:54" hidden="1" x14ac:dyDescent="0.3">
      <c r="A124" t="str">
        <f>VLOOKUP(B124,'Cubo 13 de marzo'!$A$1:$I$384,1,0)</f>
        <v>527210060011</v>
      </c>
      <c r="B124" t="str">
        <f t="shared" si="27"/>
        <v>527210060011</v>
      </c>
      <c r="C124" s="99">
        <v>5</v>
      </c>
      <c r="D124" s="99" t="str">
        <f t="shared" si="28"/>
        <v>272</v>
      </c>
      <c r="E124" s="99" t="str">
        <f t="shared" si="29"/>
        <v>1</v>
      </c>
      <c r="F124" s="99" t="str">
        <f t="shared" si="30"/>
        <v>0</v>
      </c>
      <c r="G124" s="99" t="str">
        <f t="shared" si="31"/>
        <v>06</v>
      </c>
      <c r="H124" s="99" t="str">
        <f t="shared" si="32"/>
        <v>00</v>
      </c>
      <c r="I124" s="99">
        <v>11</v>
      </c>
      <c r="J124" t="s">
        <v>124</v>
      </c>
      <c r="K124" t="s">
        <v>125</v>
      </c>
      <c r="L124" t="s">
        <v>81</v>
      </c>
      <c r="M124" t="s">
        <v>615</v>
      </c>
      <c r="N124" t="s">
        <v>606</v>
      </c>
      <c r="O124" t="s">
        <v>82</v>
      </c>
      <c r="P124" t="s">
        <v>49</v>
      </c>
      <c r="Q124" t="s">
        <v>617</v>
      </c>
      <c r="R124" t="s">
        <v>539</v>
      </c>
      <c r="S124" t="s">
        <v>83</v>
      </c>
      <c r="T124" t="s">
        <v>84</v>
      </c>
      <c r="U124">
        <v>4</v>
      </c>
      <c r="V124" t="s">
        <v>40</v>
      </c>
      <c r="W124" s="96" t="s">
        <v>1154</v>
      </c>
      <c r="X124" t="s">
        <v>248</v>
      </c>
      <c r="Y124" t="s">
        <v>249</v>
      </c>
      <c r="Z124" t="s">
        <v>250</v>
      </c>
      <c r="AA124">
        <v>2000</v>
      </c>
      <c r="AB124" t="s">
        <v>66</v>
      </c>
      <c r="AC124">
        <v>2721</v>
      </c>
      <c r="AD124" t="s">
        <v>142</v>
      </c>
      <c r="AE124" s="96" t="s">
        <v>1148</v>
      </c>
      <c r="AF124" t="s">
        <v>57</v>
      </c>
      <c r="AG124" s="6">
        <v>15000</v>
      </c>
      <c r="AH124" s="1">
        <v>15000</v>
      </c>
      <c r="AI124" s="1">
        <v>0</v>
      </c>
      <c r="AJ124" s="1">
        <v>0</v>
      </c>
      <c r="AK124" s="1">
        <f t="shared" si="33"/>
        <v>0</v>
      </c>
      <c r="AL124" s="1">
        <v>0</v>
      </c>
      <c r="AM124" s="1">
        <f t="shared" si="34"/>
        <v>0</v>
      </c>
      <c r="AN124" s="1">
        <v>0</v>
      </c>
      <c r="AO124" s="1">
        <v>0</v>
      </c>
      <c r="AP124" s="1">
        <v>0</v>
      </c>
      <c r="AQ124" s="1">
        <f t="shared" si="35"/>
        <v>15000</v>
      </c>
      <c r="AR124">
        <v>0</v>
      </c>
      <c r="AS124">
        <v>0</v>
      </c>
      <c r="AT124">
        <v>0</v>
      </c>
      <c r="AU124">
        <v>0</v>
      </c>
      <c r="AV124">
        <v>0</v>
      </c>
      <c r="AW124" s="93">
        <v>0</v>
      </c>
      <c r="AX124" s="1">
        <f t="shared" si="36"/>
        <v>15000</v>
      </c>
      <c r="AY124" s="1">
        <v>0</v>
      </c>
      <c r="AZ124" s="1"/>
      <c r="BA124" s="1"/>
      <c r="BB124" s="1">
        <f t="shared" si="37"/>
        <v>15000</v>
      </c>
    </row>
    <row r="125" spans="1:54" hidden="1" x14ac:dyDescent="0.3">
      <c r="A125" t="str">
        <f>VLOOKUP(B125,'Cubo 13 de marzo'!$A$1:$I$384,1,0)</f>
        <v>527210250011</v>
      </c>
      <c r="B125" t="str">
        <f t="shared" si="27"/>
        <v>527210250011</v>
      </c>
      <c r="C125" s="99">
        <v>5</v>
      </c>
      <c r="D125" s="99" t="str">
        <f t="shared" si="28"/>
        <v>272</v>
      </c>
      <c r="E125" s="99" t="str">
        <f t="shared" si="29"/>
        <v>1</v>
      </c>
      <c r="F125" s="99" t="str">
        <f t="shared" si="30"/>
        <v>0</v>
      </c>
      <c r="G125" s="99">
        <f t="shared" si="31"/>
        <v>25</v>
      </c>
      <c r="H125" s="99" t="str">
        <f t="shared" si="32"/>
        <v>00</v>
      </c>
      <c r="I125" s="99">
        <v>11</v>
      </c>
      <c r="J125" t="s">
        <v>124</v>
      </c>
      <c r="K125" t="s">
        <v>125</v>
      </c>
      <c r="L125" t="s">
        <v>81</v>
      </c>
      <c r="M125" t="s">
        <v>615</v>
      </c>
      <c r="N125" t="s">
        <v>606</v>
      </c>
      <c r="O125" t="s">
        <v>82</v>
      </c>
      <c r="P125" t="s">
        <v>49</v>
      </c>
      <c r="Q125" t="s">
        <v>617</v>
      </c>
      <c r="R125" t="s">
        <v>539</v>
      </c>
      <c r="S125" t="s">
        <v>50</v>
      </c>
      <c r="T125" t="s">
        <v>51</v>
      </c>
      <c r="U125">
        <v>2</v>
      </c>
      <c r="V125" t="s">
        <v>180</v>
      </c>
      <c r="W125" s="96">
        <v>25</v>
      </c>
      <c r="X125" t="s">
        <v>322</v>
      </c>
      <c r="Y125" t="s">
        <v>323</v>
      </c>
      <c r="Z125" t="s">
        <v>324</v>
      </c>
      <c r="AA125">
        <v>2000</v>
      </c>
      <c r="AB125" t="s">
        <v>66</v>
      </c>
      <c r="AC125">
        <v>2721</v>
      </c>
      <c r="AD125" t="s">
        <v>142</v>
      </c>
      <c r="AE125" s="96" t="s">
        <v>1148</v>
      </c>
      <c r="AF125" t="s">
        <v>57</v>
      </c>
      <c r="AG125" s="6">
        <v>750000</v>
      </c>
      <c r="AH125" s="1">
        <v>750000</v>
      </c>
      <c r="AI125" s="1">
        <v>158908.4</v>
      </c>
      <c r="AJ125" s="1">
        <v>158908.4</v>
      </c>
      <c r="AK125" s="1">
        <f t="shared" si="33"/>
        <v>158908.4</v>
      </c>
      <c r="AL125" s="1">
        <v>0</v>
      </c>
      <c r="AM125" s="1">
        <f t="shared" si="34"/>
        <v>0</v>
      </c>
      <c r="AN125" s="1">
        <v>0</v>
      </c>
      <c r="AO125" s="1">
        <v>0</v>
      </c>
      <c r="AP125" s="1">
        <v>0</v>
      </c>
      <c r="AQ125" s="1">
        <f t="shared" si="35"/>
        <v>591091.6</v>
      </c>
      <c r="AR125">
        <v>0</v>
      </c>
      <c r="AS125">
        <v>0</v>
      </c>
      <c r="AT125">
        <v>0</v>
      </c>
      <c r="AU125">
        <v>0</v>
      </c>
      <c r="AV125">
        <v>0</v>
      </c>
      <c r="AW125" s="93">
        <v>0</v>
      </c>
      <c r="AX125" s="1">
        <f t="shared" si="36"/>
        <v>750000</v>
      </c>
      <c r="AY125" s="1">
        <v>0</v>
      </c>
      <c r="AZ125" s="1"/>
      <c r="BA125" s="1"/>
      <c r="BB125" s="1">
        <f t="shared" si="37"/>
        <v>591091.6</v>
      </c>
    </row>
    <row r="126" spans="1:54" hidden="1" x14ac:dyDescent="0.3">
      <c r="A126" t="str">
        <f>VLOOKUP(B126,'Cubo 13 de marzo'!$A$1:$I$384,1,0)</f>
        <v>527210290011</v>
      </c>
      <c r="B126" t="str">
        <f t="shared" si="27"/>
        <v>527210290011</v>
      </c>
      <c r="C126" s="99">
        <v>5</v>
      </c>
      <c r="D126" s="99" t="str">
        <f t="shared" si="28"/>
        <v>272</v>
      </c>
      <c r="E126" s="99" t="str">
        <f t="shared" si="29"/>
        <v>1</v>
      </c>
      <c r="F126" s="99" t="str">
        <f t="shared" si="30"/>
        <v>0</v>
      </c>
      <c r="G126" s="99">
        <f t="shared" si="31"/>
        <v>29</v>
      </c>
      <c r="H126" s="99" t="str">
        <f t="shared" si="32"/>
        <v>00</v>
      </c>
      <c r="I126" s="99">
        <v>11</v>
      </c>
      <c r="J126" t="s">
        <v>124</v>
      </c>
      <c r="K126" t="s">
        <v>125</v>
      </c>
      <c r="L126" t="s">
        <v>81</v>
      </c>
      <c r="M126" t="s">
        <v>615</v>
      </c>
      <c r="N126" t="s">
        <v>606</v>
      </c>
      <c r="O126" t="s">
        <v>82</v>
      </c>
      <c r="P126" t="s">
        <v>49</v>
      </c>
      <c r="Q126" t="s">
        <v>617</v>
      </c>
      <c r="R126" t="s">
        <v>539</v>
      </c>
      <c r="S126" t="s">
        <v>50</v>
      </c>
      <c r="T126" t="s">
        <v>51</v>
      </c>
      <c r="U126">
        <v>2</v>
      </c>
      <c r="V126" t="s">
        <v>180</v>
      </c>
      <c r="W126" s="96">
        <v>29</v>
      </c>
      <c r="X126" t="s">
        <v>327</v>
      </c>
      <c r="Y126" t="s">
        <v>328</v>
      </c>
      <c r="Z126" t="s">
        <v>329</v>
      </c>
      <c r="AA126">
        <v>2000</v>
      </c>
      <c r="AB126" t="s">
        <v>66</v>
      </c>
      <c r="AC126">
        <v>2721</v>
      </c>
      <c r="AD126" t="s">
        <v>142</v>
      </c>
      <c r="AE126" s="96" t="s">
        <v>1148</v>
      </c>
      <c r="AF126" t="s">
        <v>57</v>
      </c>
      <c r="AG126" s="6">
        <v>90000</v>
      </c>
      <c r="AH126" s="1">
        <v>90000</v>
      </c>
      <c r="AI126" s="1">
        <v>0</v>
      </c>
      <c r="AJ126" s="1">
        <v>0</v>
      </c>
      <c r="AK126" s="1">
        <f t="shared" si="33"/>
        <v>0</v>
      </c>
      <c r="AL126" s="1">
        <v>0</v>
      </c>
      <c r="AM126" s="1">
        <f t="shared" si="34"/>
        <v>0</v>
      </c>
      <c r="AN126" s="1">
        <v>0</v>
      </c>
      <c r="AO126" s="1">
        <v>0</v>
      </c>
      <c r="AP126" s="1">
        <v>0</v>
      </c>
      <c r="AQ126" s="1">
        <f t="shared" si="35"/>
        <v>90000</v>
      </c>
      <c r="AR126">
        <v>0</v>
      </c>
      <c r="AS126">
        <v>0</v>
      </c>
      <c r="AT126">
        <v>0</v>
      </c>
      <c r="AU126">
        <v>0</v>
      </c>
      <c r="AV126">
        <v>0</v>
      </c>
      <c r="AW126" s="93">
        <v>0</v>
      </c>
      <c r="AX126" s="1">
        <f t="shared" si="36"/>
        <v>90000</v>
      </c>
      <c r="AY126" s="1">
        <v>0</v>
      </c>
      <c r="AZ126" s="1"/>
      <c r="BA126" s="1"/>
      <c r="BB126" s="1">
        <f t="shared" si="37"/>
        <v>90000</v>
      </c>
    </row>
    <row r="127" spans="1:54" hidden="1" x14ac:dyDescent="0.3">
      <c r="A127" t="str">
        <f>VLOOKUP(B127,'Cubo 13 de marzo'!$A$1:$I$384,1,0)</f>
        <v>527210590011</v>
      </c>
      <c r="B127" t="str">
        <f t="shared" si="27"/>
        <v>527210590011</v>
      </c>
      <c r="C127" s="99">
        <v>5</v>
      </c>
      <c r="D127" s="99" t="str">
        <f t="shared" si="28"/>
        <v>272</v>
      </c>
      <c r="E127" s="99" t="str">
        <f t="shared" si="29"/>
        <v>1</v>
      </c>
      <c r="F127" s="99" t="str">
        <f t="shared" si="30"/>
        <v>0</v>
      </c>
      <c r="G127" s="99">
        <f t="shared" si="31"/>
        <v>59</v>
      </c>
      <c r="H127" s="99" t="str">
        <f t="shared" si="32"/>
        <v>00</v>
      </c>
      <c r="I127" s="99">
        <v>11</v>
      </c>
      <c r="J127" t="s">
        <v>124</v>
      </c>
      <c r="K127" t="s">
        <v>125</v>
      </c>
      <c r="L127" t="s">
        <v>392</v>
      </c>
      <c r="M127" t="s">
        <v>616</v>
      </c>
      <c r="N127" t="s">
        <v>612</v>
      </c>
      <c r="O127" t="s">
        <v>393</v>
      </c>
      <c r="P127" t="s">
        <v>49</v>
      </c>
      <c r="Q127" t="s">
        <v>617</v>
      </c>
      <c r="R127" t="s">
        <v>539</v>
      </c>
      <c r="S127" t="s">
        <v>203</v>
      </c>
      <c r="T127" t="s">
        <v>204</v>
      </c>
      <c r="U127">
        <v>5</v>
      </c>
      <c r="V127" t="s">
        <v>205</v>
      </c>
      <c r="W127" s="96">
        <v>59</v>
      </c>
      <c r="X127" t="s">
        <v>402</v>
      </c>
      <c r="Y127" t="s">
        <v>395</v>
      </c>
      <c r="Z127" t="s">
        <v>396</v>
      </c>
      <c r="AA127">
        <v>2000</v>
      </c>
      <c r="AB127" t="s">
        <v>66</v>
      </c>
      <c r="AC127">
        <v>2721</v>
      </c>
      <c r="AD127" t="s">
        <v>142</v>
      </c>
      <c r="AE127" s="96" t="s">
        <v>1148</v>
      </c>
      <c r="AF127" t="s">
        <v>57</v>
      </c>
      <c r="AG127" s="6">
        <v>320000</v>
      </c>
      <c r="AH127" s="1">
        <v>320000</v>
      </c>
      <c r="AI127" s="1">
        <v>0</v>
      </c>
      <c r="AJ127" s="1">
        <v>0</v>
      </c>
      <c r="AK127" s="1">
        <f t="shared" si="33"/>
        <v>0</v>
      </c>
      <c r="AL127" s="1">
        <v>0</v>
      </c>
      <c r="AM127" s="1">
        <f t="shared" si="34"/>
        <v>0</v>
      </c>
      <c r="AN127" s="1">
        <v>0</v>
      </c>
      <c r="AO127" s="1">
        <v>0</v>
      </c>
      <c r="AP127" s="1">
        <v>0</v>
      </c>
      <c r="AQ127" s="1">
        <f t="shared" si="35"/>
        <v>320000</v>
      </c>
      <c r="AR127">
        <v>0</v>
      </c>
      <c r="AS127">
        <v>0</v>
      </c>
      <c r="AT127">
        <v>0</v>
      </c>
      <c r="AU127">
        <v>0</v>
      </c>
      <c r="AV127">
        <v>0</v>
      </c>
      <c r="AW127" s="93">
        <v>0</v>
      </c>
      <c r="AX127" s="1">
        <f t="shared" si="36"/>
        <v>320000</v>
      </c>
      <c r="AY127" s="1">
        <v>0</v>
      </c>
      <c r="AZ127" s="1"/>
      <c r="BA127" s="1"/>
      <c r="BB127" s="1">
        <f t="shared" si="37"/>
        <v>320000</v>
      </c>
    </row>
    <row r="128" spans="1:54" hidden="1" x14ac:dyDescent="0.3">
      <c r="A128" t="str">
        <f>VLOOKUP(B128,'Cubo 13 de marzo'!$A$1:$I$384,1,0)</f>
        <v>527210430011</v>
      </c>
      <c r="B128" t="str">
        <f t="shared" si="27"/>
        <v>527210430011</v>
      </c>
      <c r="C128" s="99">
        <v>5</v>
      </c>
      <c r="D128" s="99" t="str">
        <f t="shared" si="28"/>
        <v>272</v>
      </c>
      <c r="E128" s="99" t="str">
        <f t="shared" si="29"/>
        <v>1</v>
      </c>
      <c r="F128" s="99" t="str">
        <f t="shared" si="30"/>
        <v>0</v>
      </c>
      <c r="G128" s="99">
        <f t="shared" si="31"/>
        <v>43</v>
      </c>
      <c r="H128" s="99" t="str">
        <f t="shared" si="32"/>
        <v>00</v>
      </c>
      <c r="I128" s="99">
        <v>11</v>
      </c>
      <c r="J128" t="s">
        <v>124</v>
      </c>
      <c r="K128" t="s">
        <v>125</v>
      </c>
      <c r="L128" t="s">
        <v>111</v>
      </c>
      <c r="M128" t="s">
        <v>512</v>
      </c>
      <c r="N128" t="s">
        <v>609</v>
      </c>
      <c r="O128" t="s">
        <v>112</v>
      </c>
      <c r="P128" t="s">
        <v>49</v>
      </c>
      <c r="Q128" t="s">
        <v>617</v>
      </c>
      <c r="R128" t="s">
        <v>539</v>
      </c>
      <c r="S128" t="s">
        <v>103</v>
      </c>
      <c r="T128" t="s">
        <v>104</v>
      </c>
      <c r="U128">
        <v>6</v>
      </c>
      <c r="V128" t="s">
        <v>75</v>
      </c>
      <c r="W128" s="96">
        <v>43</v>
      </c>
      <c r="X128" t="s">
        <v>113</v>
      </c>
      <c r="Y128" t="s">
        <v>114</v>
      </c>
      <c r="Z128" t="s">
        <v>115</v>
      </c>
      <c r="AA128">
        <v>2000</v>
      </c>
      <c r="AB128" t="s">
        <v>66</v>
      </c>
      <c r="AC128" s="86">
        <v>2721</v>
      </c>
      <c r="AD128" s="86" t="s">
        <v>142</v>
      </c>
      <c r="AE128" s="96" t="s">
        <v>1148</v>
      </c>
      <c r="AF128" s="86" t="s">
        <v>57</v>
      </c>
      <c r="AG128" s="87">
        <v>400000</v>
      </c>
      <c r="AH128" s="1">
        <v>400000</v>
      </c>
      <c r="AI128" s="1">
        <v>0</v>
      </c>
      <c r="AJ128" s="1">
        <v>0</v>
      </c>
      <c r="AK128" s="1">
        <f t="shared" si="33"/>
        <v>0</v>
      </c>
      <c r="AL128" s="1">
        <v>0</v>
      </c>
      <c r="AM128" s="1">
        <f t="shared" si="34"/>
        <v>0</v>
      </c>
      <c r="AN128" s="1">
        <v>0</v>
      </c>
      <c r="AO128" s="1">
        <v>0</v>
      </c>
      <c r="AP128" s="1">
        <v>0</v>
      </c>
      <c r="AQ128" s="1">
        <f t="shared" si="35"/>
        <v>400000</v>
      </c>
      <c r="AR128">
        <v>0</v>
      </c>
      <c r="AS128">
        <v>0</v>
      </c>
      <c r="AT128">
        <v>0</v>
      </c>
      <c r="AU128">
        <v>0</v>
      </c>
      <c r="AV128">
        <v>0</v>
      </c>
      <c r="AW128" s="93">
        <v>0</v>
      </c>
      <c r="AX128" s="1">
        <f t="shared" si="36"/>
        <v>400000</v>
      </c>
      <c r="AY128" s="1">
        <v>0</v>
      </c>
      <c r="AZ128" s="1"/>
      <c r="BA128" s="1"/>
      <c r="BB128" s="1">
        <f t="shared" si="37"/>
        <v>400000</v>
      </c>
    </row>
    <row r="129" spans="1:54" hidden="1" x14ac:dyDescent="0.3">
      <c r="A129" t="str">
        <f>VLOOKUP(B129,'Cubo 13 de marzo'!$A$1:$I$384,1,0)</f>
        <v>527210260011</v>
      </c>
      <c r="B129" t="str">
        <f t="shared" si="27"/>
        <v>527210260011</v>
      </c>
      <c r="C129" s="99">
        <v>5</v>
      </c>
      <c r="D129" s="99" t="str">
        <f t="shared" si="28"/>
        <v>272</v>
      </c>
      <c r="E129" s="99" t="str">
        <f t="shared" si="29"/>
        <v>1</v>
      </c>
      <c r="F129" s="99" t="str">
        <f t="shared" si="30"/>
        <v>0</v>
      </c>
      <c r="G129" s="99">
        <f t="shared" si="31"/>
        <v>26</v>
      </c>
      <c r="H129" s="99" t="str">
        <f t="shared" si="32"/>
        <v>00</v>
      </c>
      <c r="I129" s="99">
        <v>11</v>
      </c>
      <c r="J129" t="s">
        <v>124</v>
      </c>
      <c r="K129" t="s">
        <v>125</v>
      </c>
      <c r="L129" t="s">
        <v>119</v>
      </c>
      <c r="M129" t="s">
        <v>512</v>
      </c>
      <c r="N129" t="s">
        <v>609</v>
      </c>
      <c r="O129" t="s">
        <v>120</v>
      </c>
      <c r="P129" t="s">
        <v>49</v>
      </c>
      <c r="Q129" t="s">
        <v>617</v>
      </c>
      <c r="R129" t="s">
        <v>539</v>
      </c>
      <c r="S129" t="s">
        <v>50</v>
      </c>
      <c r="T129" t="s">
        <v>51</v>
      </c>
      <c r="U129">
        <v>3</v>
      </c>
      <c r="V129" t="s">
        <v>52</v>
      </c>
      <c r="W129" s="96">
        <v>26</v>
      </c>
      <c r="X129" t="s">
        <v>121</v>
      </c>
      <c r="Y129" t="s">
        <v>122</v>
      </c>
      <c r="Z129" t="s">
        <v>123</v>
      </c>
      <c r="AA129">
        <v>2000</v>
      </c>
      <c r="AB129" t="s">
        <v>66</v>
      </c>
      <c r="AC129">
        <v>2721</v>
      </c>
      <c r="AD129" t="s">
        <v>142</v>
      </c>
      <c r="AE129" s="96" t="s">
        <v>1148</v>
      </c>
      <c r="AF129" t="s">
        <v>57</v>
      </c>
      <c r="AG129" s="6">
        <v>200000</v>
      </c>
      <c r="AH129" s="1">
        <v>200000</v>
      </c>
      <c r="AI129" s="1">
        <v>0</v>
      </c>
      <c r="AJ129" s="1">
        <v>0</v>
      </c>
      <c r="AK129" s="1">
        <f t="shared" si="33"/>
        <v>0</v>
      </c>
      <c r="AL129" s="1">
        <v>0</v>
      </c>
      <c r="AM129" s="1">
        <f t="shared" si="34"/>
        <v>0</v>
      </c>
      <c r="AN129" s="1">
        <v>0</v>
      </c>
      <c r="AO129" s="1">
        <v>0</v>
      </c>
      <c r="AP129" s="1">
        <v>0</v>
      </c>
      <c r="AQ129" s="1">
        <f t="shared" si="35"/>
        <v>200000</v>
      </c>
      <c r="AR129">
        <v>0</v>
      </c>
      <c r="AS129">
        <v>0</v>
      </c>
      <c r="AT129">
        <v>0</v>
      </c>
      <c r="AU129">
        <v>0</v>
      </c>
      <c r="AV129">
        <v>0</v>
      </c>
      <c r="AW129" s="93">
        <v>0</v>
      </c>
      <c r="AX129" s="1">
        <f t="shared" si="36"/>
        <v>200000</v>
      </c>
      <c r="AY129" s="1">
        <v>0</v>
      </c>
      <c r="AZ129" s="1"/>
      <c r="BA129" s="1"/>
      <c r="BB129" s="1">
        <f t="shared" si="37"/>
        <v>200000</v>
      </c>
    </row>
    <row r="130" spans="1:54" hidden="1" x14ac:dyDescent="0.3">
      <c r="A130" t="str">
        <f>VLOOKUP(B130,'Cubo 13 de marzo'!$A$1:$I$384,1,0)</f>
        <v>528210210011</v>
      </c>
      <c r="B130" t="str">
        <f t="shared" si="27"/>
        <v>528210210011</v>
      </c>
      <c r="C130" s="99">
        <v>5</v>
      </c>
      <c r="D130" s="99" t="str">
        <f t="shared" si="28"/>
        <v>282</v>
      </c>
      <c r="E130" s="99" t="str">
        <f t="shared" si="29"/>
        <v>1</v>
      </c>
      <c r="F130" s="99" t="str">
        <f t="shared" si="30"/>
        <v>0</v>
      </c>
      <c r="G130" s="99">
        <f t="shared" si="31"/>
        <v>21</v>
      </c>
      <c r="H130" s="99" t="str">
        <f t="shared" si="32"/>
        <v>00</v>
      </c>
      <c r="I130" s="99">
        <v>11</v>
      </c>
      <c r="J130" t="s">
        <v>124</v>
      </c>
      <c r="K130" t="s">
        <v>125</v>
      </c>
      <c r="L130" t="s">
        <v>58</v>
      </c>
      <c r="M130" t="s">
        <v>615</v>
      </c>
      <c r="N130" t="s">
        <v>607</v>
      </c>
      <c r="O130" t="s">
        <v>59</v>
      </c>
      <c r="P130" t="s">
        <v>49</v>
      </c>
      <c r="Q130" t="s">
        <v>617</v>
      </c>
      <c r="R130" t="s">
        <v>539</v>
      </c>
      <c r="S130" t="s">
        <v>60</v>
      </c>
      <c r="T130" t="s">
        <v>61</v>
      </c>
      <c r="U130">
        <v>1</v>
      </c>
      <c r="V130" t="s">
        <v>62</v>
      </c>
      <c r="W130" s="96">
        <v>21</v>
      </c>
      <c r="X130" t="s">
        <v>69</v>
      </c>
      <c r="Y130" t="s">
        <v>64</v>
      </c>
      <c r="Z130" t="s">
        <v>65</v>
      </c>
      <c r="AA130">
        <v>2000</v>
      </c>
      <c r="AB130" t="s">
        <v>66</v>
      </c>
      <c r="AC130">
        <v>2821</v>
      </c>
      <c r="AD130" t="s">
        <v>190</v>
      </c>
      <c r="AE130" s="96" t="s">
        <v>1148</v>
      </c>
      <c r="AF130" t="s">
        <v>57</v>
      </c>
      <c r="AG130" s="6">
        <v>500000</v>
      </c>
      <c r="AH130" s="1">
        <v>500000</v>
      </c>
      <c r="AI130" s="1">
        <v>0</v>
      </c>
      <c r="AJ130" s="1">
        <v>0</v>
      </c>
      <c r="AK130" s="1">
        <f t="shared" si="33"/>
        <v>0</v>
      </c>
      <c r="AL130" s="1">
        <v>0</v>
      </c>
      <c r="AM130" s="1">
        <f t="shared" si="34"/>
        <v>0</v>
      </c>
      <c r="AN130" s="1">
        <v>0</v>
      </c>
      <c r="AO130" s="1">
        <v>0</v>
      </c>
      <c r="AP130" s="1">
        <v>0</v>
      </c>
      <c r="AQ130" s="1">
        <f t="shared" si="35"/>
        <v>500000</v>
      </c>
      <c r="AR130">
        <v>0</v>
      </c>
      <c r="AS130">
        <v>0</v>
      </c>
      <c r="AT130">
        <v>0</v>
      </c>
      <c r="AU130">
        <v>0</v>
      </c>
      <c r="AV130">
        <v>0</v>
      </c>
      <c r="AW130" s="93">
        <v>0</v>
      </c>
      <c r="AX130" s="1">
        <f t="shared" si="36"/>
        <v>500000</v>
      </c>
      <c r="AY130" s="1">
        <v>0</v>
      </c>
      <c r="AZ130" s="1"/>
      <c r="BA130" s="1"/>
      <c r="BB130" s="1">
        <f t="shared" si="37"/>
        <v>500000</v>
      </c>
    </row>
    <row r="131" spans="1:54" hidden="1" x14ac:dyDescent="0.3">
      <c r="A131" t="str">
        <f>VLOOKUP(B131,'Cubo 13 de marzo'!$A$1:$I$384,1,0)</f>
        <v>528312200025</v>
      </c>
      <c r="B131" t="str">
        <f t="shared" si="27"/>
        <v>528312200025</v>
      </c>
      <c r="C131" s="99">
        <v>5</v>
      </c>
      <c r="D131" s="99" t="str">
        <f t="shared" si="28"/>
        <v>283</v>
      </c>
      <c r="E131" s="99" t="str">
        <f t="shared" si="29"/>
        <v>1</v>
      </c>
      <c r="F131" s="99" t="str">
        <f t="shared" si="30"/>
        <v>2</v>
      </c>
      <c r="G131" s="99">
        <f t="shared" si="31"/>
        <v>20</v>
      </c>
      <c r="H131" s="99" t="str">
        <f t="shared" si="32"/>
        <v>00</v>
      </c>
      <c r="I131" s="99">
        <v>25</v>
      </c>
      <c r="J131" t="s">
        <v>32</v>
      </c>
      <c r="K131" t="s">
        <v>33</v>
      </c>
      <c r="L131" t="s">
        <v>58</v>
      </c>
      <c r="M131" t="s">
        <v>615</v>
      </c>
      <c r="N131" t="s">
        <v>607</v>
      </c>
      <c r="O131" t="s">
        <v>59</v>
      </c>
      <c r="P131" t="s">
        <v>49</v>
      </c>
      <c r="Q131" t="s">
        <v>617</v>
      </c>
      <c r="R131" t="s">
        <v>539</v>
      </c>
      <c r="S131" t="s">
        <v>60</v>
      </c>
      <c r="T131" t="s">
        <v>61</v>
      </c>
      <c r="U131">
        <v>1</v>
      </c>
      <c r="V131" t="s">
        <v>62</v>
      </c>
      <c r="W131" s="96">
        <v>20</v>
      </c>
      <c r="X131" t="s">
        <v>63</v>
      </c>
      <c r="Y131" t="s">
        <v>64</v>
      </c>
      <c r="Z131" t="s">
        <v>65</v>
      </c>
      <c r="AA131">
        <v>2000</v>
      </c>
      <c r="AB131" t="s">
        <v>66</v>
      </c>
      <c r="AC131">
        <v>2831</v>
      </c>
      <c r="AD131" t="s">
        <v>67</v>
      </c>
      <c r="AE131" s="96" t="s">
        <v>1148</v>
      </c>
      <c r="AF131" t="s">
        <v>57</v>
      </c>
      <c r="AG131" s="6">
        <v>12370884.439999999</v>
      </c>
      <c r="AH131" s="1">
        <v>7200000</v>
      </c>
      <c r="AI131" s="1">
        <v>0</v>
      </c>
      <c r="AJ131" s="1">
        <v>0</v>
      </c>
      <c r="AK131" s="1">
        <f t="shared" si="33"/>
        <v>0</v>
      </c>
      <c r="AL131" s="1">
        <v>0</v>
      </c>
      <c r="AM131" s="1">
        <f t="shared" si="34"/>
        <v>0</v>
      </c>
      <c r="AN131" s="1">
        <v>0</v>
      </c>
      <c r="AO131" s="1">
        <v>0</v>
      </c>
      <c r="AP131" s="1">
        <v>0</v>
      </c>
      <c r="AQ131" s="1">
        <f t="shared" si="35"/>
        <v>12370884.439999999</v>
      </c>
      <c r="AR131">
        <v>0</v>
      </c>
      <c r="AS131" s="1">
        <v>5170884.4400000004</v>
      </c>
      <c r="AT131">
        <v>0</v>
      </c>
      <c r="AU131">
        <v>0</v>
      </c>
      <c r="AV131" s="1">
        <v>5170884.4400000004</v>
      </c>
      <c r="AW131" s="93">
        <v>0</v>
      </c>
      <c r="AX131" s="1">
        <f t="shared" si="36"/>
        <v>12370884.439999999</v>
      </c>
      <c r="AY131" s="1">
        <v>0</v>
      </c>
      <c r="AZ131" s="1"/>
      <c r="BA131" s="1"/>
      <c r="BB131" s="1">
        <f t="shared" si="37"/>
        <v>12370884.439999999</v>
      </c>
    </row>
    <row r="132" spans="1:54" hidden="1" x14ac:dyDescent="0.3">
      <c r="A132" t="str">
        <f>VLOOKUP(B132,'Cubo 13 de marzo'!$A$1:$I$384,1,0)</f>
        <v>529110300011</v>
      </c>
      <c r="B132" t="str">
        <f t="shared" si="27"/>
        <v>529110300011</v>
      </c>
      <c r="C132" s="99">
        <v>5</v>
      </c>
      <c r="D132" s="99" t="str">
        <f t="shared" si="28"/>
        <v>291</v>
      </c>
      <c r="E132" s="99" t="str">
        <f t="shared" si="29"/>
        <v>1</v>
      </c>
      <c r="F132" s="99" t="str">
        <f t="shared" si="30"/>
        <v>0</v>
      </c>
      <c r="G132" s="99">
        <f t="shared" si="31"/>
        <v>30</v>
      </c>
      <c r="H132" s="99" t="str">
        <f t="shared" si="32"/>
        <v>00</v>
      </c>
      <c r="I132" s="99">
        <v>11</v>
      </c>
      <c r="J132" t="s">
        <v>124</v>
      </c>
      <c r="K132" t="s">
        <v>125</v>
      </c>
      <c r="L132" t="s">
        <v>126</v>
      </c>
      <c r="M132" t="s">
        <v>512</v>
      </c>
      <c r="N132" t="s">
        <v>608</v>
      </c>
      <c r="O132" t="s">
        <v>127</v>
      </c>
      <c r="P132" t="s">
        <v>134</v>
      </c>
      <c r="Q132" t="s">
        <v>135</v>
      </c>
      <c r="R132" t="s">
        <v>539</v>
      </c>
      <c r="S132" t="s">
        <v>50</v>
      </c>
      <c r="T132" t="s">
        <v>51</v>
      </c>
      <c r="U132">
        <v>6</v>
      </c>
      <c r="V132" t="s">
        <v>75</v>
      </c>
      <c r="W132" s="96">
        <v>30</v>
      </c>
      <c r="X132" t="s">
        <v>136</v>
      </c>
      <c r="Y132" t="s">
        <v>137</v>
      </c>
      <c r="Z132" t="s">
        <v>138</v>
      </c>
      <c r="AA132">
        <v>2000</v>
      </c>
      <c r="AB132" t="s">
        <v>66</v>
      </c>
      <c r="AC132" s="90">
        <v>2911</v>
      </c>
      <c r="AD132" s="90" t="s">
        <v>143</v>
      </c>
      <c r="AE132" s="96" t="s">
        <v>1148</v>
      </c>
      <c r="AF132" s="90" t="s">
        <v>57</v>
      </c>
      <c r="AG132" s="91">
        <v>50000</v>
      </c>
      <c r="AH132" s="11">
        <v>50000</v>
      </c>
      <c r="AI132" s="1">
        <v>0</v>
      </c>
      <c r="AJ132" s="1">
        <v>0</v>
      </c>
      <c r="AK132" s="1">
        <f t="shared" si="33"/>
        <v>0</v>
      </c>
      <c r="AL132" s="1">
        <v>0</v>
      </c>
      <c r="AM132" s="1">
        <f t="shared" si="34"/>
        <v>0</v>
      </c>
      <c r="AN132" s="1">
        <v>0</v>
      </c>
      <c r="AO132" s="1">
        <v>0</v>
      </c>
      <c r="AP132" s="1">
        <v>0</v>
      </c>
      <c r="AQ132" s="11">
        <f t="shared" si="35"/>
        <v>50000</v>
      </c>
      <c r="AR132">
        <v>0</v>
      </c>
      <c r="AS132">
        <v>0</v>
      </c>
      <c r="AT132">
        <v>0</v>
      </c>
      <c r="AU132">
        <v>0</v>
      </c>
      <c r="AV132">
        <v>0</v>
      </c>
      <c r="AW132" s="93">
        <v>0</v>
      </c>
      <c r="AX132" s="1">
        <f t="shared" si="36"/>
        <v>50000</v>
      </c>
      <c r="AY132" s="1">
        <v>0</v>
      </c>
      <c r="AZ132" s="1"/>
      <c r="BA132" s="1"/>
      <c r="BB132" s="1">
        <f t="shared" si="37"/>
        <v>50000</v>
      </c>
    </row>
    <row r="133" spans="1:54" hidden="1" x14ac:dyDescent="0.3">
      <c r="A133" t="str">
        <f>VLOOKUP(B133,'Cubo 13 de marzo'!$A$1:$I$384,1,0)</f>
        <v>529110270011</v>
      </c>
      <c r="B133" t="str">
        <f t="shared" si="27"/>
        <v>529110270011</v>
      </c>
      <c r="C133" s="99">
        <v>5</v>
      </c>
      <c r="D133" s="99" t="str">
        <f t="shared" si="28"/>
        <v>291</v>
      </c>
      <c r="E133" s="99" t="str">
        <f t="shared" si="29"/>
        <v>1</v>
      </c>
      <c r="F133" s="99" t="str">
        <f t="shared" si="30"/>
        <v>0</v>
      </c>
      <c r="G133" s="99">
        <f t="shared" si="31"/>
        <v>27</v>
      </c>
      <c r="H133" s="99" t="str">
        <f t="shared" si="32"/>
        <v>00</v>
      </c>
      <c r="I133" s="99">
        <v>11</v>
      </c>
      <c r="J133" t="s">
        <v>124</v>
      </c>
      <c r="K133" t="s">
        <v>125</v>
      </c>
      <c r="L133" t="s">
        <v>47</v>
      </c>
      <c r="M133" t="s">
        <v>512</v>
      </c>
      <c r="N133" t="s">
        <v>608</v>
      </c>
      <c r="O133" t="s">
        <v>48</v>
      </c>
      <c r="P133" t="s">
        <v>49</v>
      </c>
      <c r="Q133" t="s">
        <v>617</v>
      </c>
      <c r="R133" t="s">
        <v>539</v>
      </c>
      <c r="S133" t="s">
        <v>50</v>
      </c>
      <c r="T133" t="s">
        <v>51</v>
      </c>
      <c r="U133">
        <v>3</v>
      </c>
      <c r="V133" t="s">
        <v>52</v>
      </c>
      <c r="W133" s="96">
        <v>27</v>
      </c>
      <c r="X133" t="s">
        <v>53</v>
      </c>
      <c r="Y133" t="s">
        <v>54</v>
      </c>
      <c r="Z133" t="s">
        <v>55</v>
      </c>
      <c r="AA133">
        <v>2000</v>
      </c>
      <c r="AB133" t="s">
        <v>66</v>
      </c>
      <c r="AC133">
        <v>2911</v>
      </c>
      <c r="AD133" t="s">
        <v>143</v>
      </c>
      <c r="AE133" s="96" t="s">
        <v>1148</v>
      </c>
      <c r="AF133" t="s">
        <v>57</v>
      </c>
      <c r="AG133" s="6">
        <v>100000</v>
      </c>
      <c r="AH133" s="1">
        <v>100000</v>
      </c>
      <c r="AI133" s="1">
        <v>0</v>
      </c>
      <c r="AJ133" s="1">
        <v>0</v>
      </c>
      <c r="AK133" s="1">
        <f t="shared" si="33"/>
        <v>0</v>
      </c>
      <c r="AL133" s="1">
        <v>0</v>
      </c>
      <c r="AM133" s="1">
        <f t="shared" si="34"/>
        <v>0</v>
      </c>
      <c r="AN133" s="1">
        <v>0</v>
      </c>
      <c r="AO133" s="1">
        <v>0</v>
      </c>
      <c r="AP133" s="1">
        <v>0</v>
      </c>
      <c r="AQ133" s="1">
        <f t="shared" si="35"/>
        <v>100000</v>
      </c>
      <c r="AR133">
        <v>0</v>
      </c>
      <c r="AS133">
        <v>0</v>
      </c>
      <c r="AT133">
        <v>0</v>
      </c>
      <c r="AU133">
        <v>0</v>
      </c>
      <c r="AV133">
        <v>0</v>
      </c>
      <c r="AW133" s="93">
        <v>0</v>
      </c>
      <c r="AX133" s="1">
        <f t="shared" si="36"/>
        <v>100000</v>
      </c>
      <c r="AY133" s="1">
        <v>0</v>
      </c>
      <c r="AZ133" s="1"/>
      <c r="BA133" s="1"/>
      <c r="BB133" s="1">
        <f t="shared" si="37"/>
        <v>100000</v>
      </c>
    </row>
    <row r="134" spans="1:54" hidden="1" x14ac:dyDescent="0.3">
      <c r="A134" t="str">
        <f>VLOOKUP(B134,'Cubo 13 de marzo'!$A$1:$I$384,1,0)</f>
        <v>529110230011</v>
      </c>
      <c r="B134" t="str">
        <f t="shared" si="27"/>
        <v>529110230011</v>
      </c>
      <c r="C134" s="99">
        <v>5</v>
      </c>
      <c r="D134" s="99" t="str">
        <f t="shared" si="28"/>
        <v>291</v>
      </c>
      <c r="E134" s="99" t="str">
        <f t="shared" si="29"/>
        <v>1</v>
      </c>
      <c r="F134" s="99" t="str">
        <f t="shared" si="30"/>
        <v>0</v>
      </c>
      <c r="G134" s="99">
        <f t="shared" si="31"/>
        <v>23</v>
      </c>
      <c r="H134" s="99" t="str">
        <f t="shared" si="32"/>
        <v>00</v>
      </c>
      <c r="I134" s="99">
        <v>11</v>
      </c>
      <c r="J134" t="s">
        <v>124</v>
      </c>
      <c r="K134" t="s">
        <v>125</v>
      </c>
      <c r="L134" t="s">
        <v>73</v>
      </c>
      <c r="M134" t="s">
        <v>615</v>
      </c>
      <c r="N134" t="s">
        <v>607</v>
      </c>
      <c r="O134" t="s">
        <v>74</v>
      </c>
      <c r="P134" t="s">
        <v>49</v>
      </c>
      <c r="Q134" t="s">
        <v>617</v>
      </c>
      <c r="R134" t="s">
        <v>539</v>
      </c>
      <c r="S134" t="s">
        <v>60</v>
      </c>
      <c r="T134" t="s">
        <v>61</v>
      </c>
      <c r="U134">
        <v>6</v>
      </c>
      <c r="V134" t="s">
        <v>75</v>
      </c>
      <c r="W134" s="96">
        <v>23</v>
      </c>
      <c r="X134" t="s">
        <v>76</v>
      </c>
      <c r="Y134" t="s">
        <v>77</v>
      </c>
      <c r="Z134" t="s">
        <v>78</v>
      </c>
      <c r="AA134">
        <v>2000</v>
      </c>
      <c r="AB134" t="s">
        <v>66</v>
      </c>
      <c r="AC134">
        <v>2911</v>
      </c>
      <c r="AD134" t="s">
        <v>143</v>
      </c>
      <c r="AE134" s="96" t="s">
        <v>1148</v>
      </c>
      <c r="AF134" t="s">
        <v>57</v>
      </c>
      <c r="AG134" s="6">
        <v>50000</v>
      </c>
      <c r="AH134" s="1">
        <v>50000</v>
      </c>
      <c r="AI134" s="1">
        <v>0</v>
      </c>
      <c r="AJ134" s="1">
        <v>0</v>
      </c>
      <c r="AK134" s="1">
        <f t="shared" si="33"/>
        <v>0</v>
      </c>
      <c r="AL134" s="1">
        <v>0</v>
      </c>
      <c r="AM134" s="1">
        <f t="shared" si="34"/>
        <v>0</v>
      </c>
      <c r="AN134" s="1">
        <v>0</v>
      </c>
      <c r="AO134" s="1">
        <v>0</v>
      </c>
      <c r="AP134" s="1">
        <v>0</v>
      </c>
      <c r="AQ134" s="1">
        <f t="shared" si="35"/>
        <v>50000</v>
      </c>
      <c r="AR134">
        <v>0</v>
      </c>
      <c r="AS134">
        <v>0</v>
      </c>
      <c r="AT134">
        <v>0</v>
      </c>
      <c r="AU134">
        <v>0</v>
      </c>
      <c r="AV134">
        <v>0</v>
      </c>
      <c r="AW134" s="93">
        <v>0</v>
      </c>
      <c r="AX134" s="1">
        <f t="shared" si="36"/>
        <v>50000</v>
      </c>
      <c r="AY134" s="1">
        <v>0</v>
      </c>
      <c r="AZ134" s="1"/>
      <c r="BA134" s="1"/>
      <c r="BB134" s="1">
        <f t="shared" si="37"/>
        <v>50000</v>
      </c>
    </row>
    <row r="135" spans="1:54" hidden="1" x14ac:dyDescent="0.3">
      <c r="A135" t="str">
        <f>VLOOKUP(B135,'Cubo 13 de marzo'!$A$1:$I$384,1,0)</f>
        <v>529110060011</v>
      </c>
      <c r="B135" t="str">
        <f t="shared" si="27"/>
        <v>529110060011</v>
      </c>
      <c r="C135" s="99">
        <v>5</v>
      </c>
      <c r="D135" s="99" t="str">
        <f t="shared" si="28"/>
        <v>291</v>
      </c>
      <c r="E135" s="99" t="str">
        <f t="shared" si="29"/>
        <v>1</v>
      </c>
      <c r="F135" s="99" t="str">
        <f t="shared" si="30"/>
        <v>0</v>
      </c>
      <c r="G135" s="99" t="str">
        <f t="shared" si="31"/>
        <v>06</v>
      </c>
      <c r="H135" s="99" t="str">
        <f t="shared" si="32"/>
        <v>00</v>
      </c>
      <c r="I135" s="99">
        <v>11</v>
      </c>
      <c r="J135" t="s">
        <v>124</v>
      </c>
      <c r="K135" t="s">
        <v>125</v>
      </c>
      <c r="L135" t="s">
        <v>81</v>
      </c>
      <c r="M135" t="s">
        <v>615</v>
      </c>
      <c r="N135" t="s">
        <v>606</v>
      </c>
      <c r="O135" t="s">
        <v>82</v>
      </c>
      <c r="P135" t="s">
        <v>49</v>
      </c>
      <c r="Q135" t="s">
        <v>617</v>
      </c>
      <c r="R135" t="s">
        <v>539</v>
      </c>
      <c r="S135" t="s">
        <v>83</v>
      </c>
      <c r="T135" t="s">
        <v>84</v>
      </c>
      <c r="U135">
        <v>4</v>
      </c>
      <c r="V135" t="s">
        <v>40</v>
      </c>
      <c r="W135" s="96" t="s">
        <v>1154</v>
      </c>
      <c r="X135" t="s">
        <v>248</v>
      </c>
      <c r="Y135" t="s">
        <v>249</v>
      </c>
      <c r="Z135" t="s">
        <v>250</v>
      </c>
      <c r="AA135">
        <v>2000</v>
      </c>
      <c r="AB135" t="s">
        <v>66</v>
      </c>
      <c r="AC135">
        <v>2911</v>
      </c>
      <c r="AD135" t="s">
        <v>143</v>
      </c>
      <c r="AE135" s="96" t="s">
        <v>1148</v>
      </c>
      <c r="AF135" t="s">
        <v>57</v>
      </c>
      <c r="AG135" s="6">
        <v>10000</v>
      </c>
      <c r="AH135" s="1">
        <v>0</v>
      </c>
      <c r="AI135" s="1">
        <v>499.01</v>
      </c>
      <c r="AJ135" s="1">
        <v>499.01</v>
      </c>
      <c r="AK135" s="1">
        <f t="shared" si="33"/>
        <v>0</v>
      </c>
      <c r="AL135" s="1">
        <v>499.01</v>
      </c>
      <c r="AM135" s="1">
        <f t="shared" si="34"/>
        <v>0</v>
      </c>
      <c r="AN135" s="1">
        <v>499.01</v>
      </c>
      <c r="AO135" s="1">
        <v>0</v>
      </c>
      <c r="AP135" s="1">
        <v>499.01</v>
      </c>
      <c r="AQ135" s="1">
        <f t="shared" si="35"/>
        <v>9500.99</v>
      </c>
      <c r="AR135">
        <v>0</v>
      </c>
      <c r="AS135" s="1">
        <v>10000</v>
      </c>
      <c r="AT135">
        <v>0</v>
      </c>
      <c r="AU135">
        <v>0</v>
      </c>
      <c r="AV135" s="1">
        <v>10000</v>
      </c>
      <c r="AW135" s="93">
        <v>0</v>
      </c>
      <c r="AX135" s="1">
        <f t="shared" si="36"/>
        <v>10000</v>
      </c>
      <c r="AY135" s="1">
        <v>0</v>
      </c>
      <c r="AZ135" s="1"/>
      <c r="BA135" s="1"/>
      <c r="BB135" s="1">
        <f t="shared" si="37"/>
        <v>9500.99</v>
      </c>
    </row>
    <row r="136" spans="1:54" hidden="1" x14ac:dyDescent="0.3">
      <c r="A136" t="str">
        <f>VLOOKUP(B136,'Cubo 13 de marzo'!$A$1:$I$384,1,0)</f>
        <v>529110090011</v>
      </c>
      <c r="B136" t="str">
        <f t="shared" si="27"/>
        <v>529110090011</v>
      </c>
      <c r="C136" s="99">
        <v>5</v>
      </c>
      <c r="D136" s="99" t="str">
        <f t="shared" si="28"/>
        <v>291</v>
      </c>
      <c r="E136" s="99" t="str">
        <f t="shared" si="29"/>
        <v>1</v>
      </c>
      <c r="F136" s="99" t="str">
        <f t="shared" si="30"/>
        <v>0</v>
      </c>
      <c r="G136" s="99" t="str">
        <f t="shared" si="31"/>
        <v>09</v>
      </c>
      <c r="H136" s="99" t="str">
        <f t="shared" si="32"/>
        <v>00</v>
      </c>
      <c r="I136" s="99">
        <v>11</v>
      </c>
      <c r="J136" t="s">
        <v>124</v>
      </c>
      <c r="K136" t="s">
        <v>125</v>
      </c>
      <c r="L136" t="s">
        <v>81</v>
      </c>
      <c r="M136" t="s">
        <v>615</v>
      </c>
      <c r="N136" t="s">
        <v>606</v>
      </c>
      <c r="O136" t="s">
        <v>82</v>
      </c>
      <c r="P136" t="s">
        <v>49</v>
      </c>
      <c r="Q136" t="s">
        <v>617</v>
      </c>
      <c r="R136" t="s">
        <v>539</v>
      </c>
      <c r="S136" t="s">
        <v>91</v>
      </c>
      <c r="T136" t="s">
        <v>92</v>
      </c>
      <c r="U136">
        <v>4</v>
      </c>
      <c r="V136" t="s">
        <v>40</v>
      </c>
      <c r="W136" s="96" t="s">
        <v>1157</v>
      </c>
      <c r="X136" t="s">
        <v>97</v>
      </c>
      <c r="Y136" t="s">
        <v>94</v>
      </c>
      <c r="Z136" t="s">
        <v>95</v>
      </c>
      <c r="AA136">
        <v>2000</v>
      </c>
      <c r="AB136" t="s">
        <v>66</v>
      </c>
      <c r="AC136">
        <v>2911</v>
      </c>
      <c r="AD136" t="s">
        <v>143</v>
      </c>
      <c r="AE136" s="96" t="s">
        <v>1148</v>
      </c>
      <c r="AF136" t="s">
        <v>57</v>
      </c>
      <c r="AG136" s="6">
        <v>94975</v>
      </c>
      <c r="AH136" s="1">
        <v>100000</v>
      </c>
      <c r="AI136" s="1">
        <v>0</v>
      </c>
      <c r="AJ136" s="1">
        <v>0</v>
      </c>
      <c r="AK136" s="1">
        <f t="shared" si="33"/>
        <v>0</v>
      </c>
      <c r="AL136" s="1">
        <v>0</v>
      </c>
      <c r="AM136" s="1">
        <f t="shared" si="34"/>
        <v>0</v>
      </c>
      <c r="AN136" s="1">
        <v>0</v>
      </c>
      <c r="AO136" s="1">
        <v>0</v>
      </c>
      <c r="AP136" s="1">
        <v>0</v>
      </c>
      <c r="AQ136" s="1">
        <f t="shared" si="35"/>
        <v>94975</v>
      </c>
      <c r="AR136">
        <v>0</v>
      </c>
      <c r="AS136">
        <v>0</v>
      </c>
      <c r="AT136">
        <v>0</v>
      </c>
      <c r="AU136" s="1">
        <v>5025</v>
      </c>
      <c r="AV136" s="1">
        <v>-5025</v>
      </c>
      <c r="AW136" s="93">
        <v>0</v>
      </c>
      <c r="AX136" s="1">
        <f t="shared" si="36"/>
        <v>94975</v>
      </c>
      <c r="AY136" s="1">
        <v>0</v>
      </c>
      <c r="AZ136" s="1"/>
      <c r="BA136" s="1"/>
      <c r="BB136" s="1">
        <f t="shared" si="37"/>
        <v>94975</v>
      </c>
    </row>
    <row r="137" spans="1:54" hidden="1" x14ac:dyDescent="0.3">
      <c r="A137" t="str">
        <f>VLOOKUP(B137,'Cubo 13 de marzo'!$A$1:$I$384,1,0)</f>
        <v>529110190011</v>
      </c>
      <c r="B137" t="str">
        <f t="shared" si="27"/>
        <v>529110190011</v>
      </c>
      <c r="C137" s="99">
        <v>5</v>
      </c>
      <c r="D137" s="99" t="str">
        <f t="shared" si="28"/>
        <v>291</v>
      </c>
      <c r="E137" s="99" t="str">
        <f t="shared" si="29"/>
        <v>1</v>
      </c>
      <c r="F137" s="99" t="str">
        <f t="shared" si="30"/>
        <v>0</v>
      </c>
      <c r="G137" s="99">
        <f t="shared" si="31"/>
        <v>19</v>
      </c>
      <c r="H137" s="99" t="str">
        <f t="shared" si="32"/>
        <v>00</v>
      </c>
      <c r="I137" s="99">
        <v>11</v>
      </c>
      <c r="J137" t="s">
        <v>124</v>
      </c>
      <c r="K137" t="s">
        <v>125</v>
      </c>
      <c r="L137" t="s">
        <v>81</v>
      </c>
      <c r="M137" t="s">
        <v>615</v>
      </c>
      <c r="N137" t="s">
        <v>606</v>
      </c>
      <c r="O137" t="s">
        <v>82</v>
      </c>
      <c r="P137" t="s">
        <v>49</v>
      </c>
      <c r="Q137" t="s">
        <v>617</v>
      </c>
      <c r="R137" t="s">
        <v>539</v>
      </c>
      <c r="S137" t="s">
        <v>287</v>
      </c>
      <c r="T137" t="s">
        <v>288</v>
      </c>
      <c r="U137">
        <v>6</v>
      </c>
      <c r="V137" t="s">
        <v>75</v>
      </c>
      <c r="W137" s="96">
        <v>19</v>
      </c>
      <c r="X137" t="s">
        <v>314</v>
      </c>
      <c r="Y137" t="s">
        <v>315</v>
      </c>
      <c r="Z137" t="s">
        <v>316</v>
      </c>
      <c r="AA137">
        <v>2000</v>
      </c>
      <c r="AB137" t="s">
        <v>66</v>
      </c>
      <c r="AC137">
        <v>2911</v>
      </c>
      <c r="AD137" t="s">
        <v>143</v>
      </c>
      <c r="AE137" s="96" t="s">
        <v>1148</v>
      </c>
      <c r="AF137" t="s">
        <v>57</v>
      </c>
      <c r="AG137" s="6">
        <v>300000</v>
      </c>
      <c r="AH137" s="1">
        <v>300000</v>
      </c>
      <c r="AI137" s="1">
        <v>0</v>
      </c>
      <c r="AJ137" s="1">
        <v>0</v>
      </c>
      <c r="AK137" s="1">
        <f t="shared" si="33"/>
        <v>0</v>
      </c>
      <c r="AL137" s="1">
        <v>0</v>
      </c>
      <c r="AM137" s="1">
        <f t="shared" si="34"/>
        <v>0</v>
      </c>
      <c r="AN137" s="1">
        <v>0</v>
      </c>
      <c r="AO137" s="1">
        <v>0</v>
      </c>
      <c r="AP137" s="1">
        <v>0</v>
      </c>
      <c r="AQ137" s="1">
        <f t="shared" si="35"/>
        <v>300000</v>
      </c>
      <c r="AR137">
        <v>0</v>
      </c>
      <c r="AS137">
        <v>0</v>
      </c>
      <c r="AT137">
        <v>0</v>
      </c>
      <c r="AU137">
        <v>0</v>
      </c>
      <c r="AV137">
        <v>0</v>
      </c>
      <c r="AW137" s="93">
        <v>0</v>
      </c>
      <c r="AX137" s="1">
        <f t="shared" si="36"/>
        <v>300000</v>
      </c>
      <c r="AY137" s="1">
        <v>0</v>
      </c>
      <c r="AZ137" s="1"/>
      <c r="BA137" s="1"/>
      <c r="BB137" s="1">
        <f t="shared" si="37"/>
        <v>300000</v>
      </c>
    </row>
    <row r="138" spans="1:54" hidden="1" x14ac:dyDescent="0.3">
      <c r="A138" t="str">
        <f>VLOOKUP(B138,'Cubo 13 de marzo'!$A$1:$I$384,1,0)</f>
        <v>529110250011</v>
      </c>
      <c r="B138" t="str">
        <f t="shared" si="27"/>
        <v>529110250011</v>
      </c>
      <c r="C138" s="99">
        <v>5</v>
      </c>
      <c r="D138" s="99" t="str">
        <f t="shared" si="28"/>
        <v>291</v>
      </c>
      <c r="E138" s="99" t="str">
        <f t="shared" si="29"/>
        <v>1</v>
      </c>
      <c r="F138" s="99" t="str">
        <f t="shared" si="30"/>
        <v>0</v>
      </c>
      <c r="G138" s="99">
        <f t="shared" si="31"/>
        <v>25</v>
      </c>
      <c r="H138" s="99" t="str">
        <f t="shared" si="32"/>
        <v>00</v>
      </c>
      <c r="I138" s="99">
        <v>11</v>
      </c>
      <c r="J138" t="s">
        <v>124</v>
      </c>
      <c r="K138" t="s">
        <v>125</v>
      </c>
      <c r="L138" t="s">
        <v>81</v>
      </c>
      <c r="M138" t="s">
        <v>615</v>
      </c>
      <c r="N138" t="s">
        <v>606</v>
      </c>
      <c r="O138" t="s">
        <v>82</v>
      </c>
      <c r="P138" t="s">
        <v>49</v>
      </c>
      <c r="Q138" t="s">
        <v>617</v>
      </c>
      <c r="R138" t="s">
        <v>539</v>
      </c>
      <c r="S138" t="s">
        <v>50</v>
      </c>
      <c r="T138" t="s">
        <v>51</v>
      </c>
      <c r="U138">
        <v>2</v>
      </c>
      <c r="V138" t="s">
        <v>180</v>
      </c>
      <c r="W138" s="96">
        <v>25</v>
      </c>
      <c r="X138" t="s">
        <v>322</v>
      </c>
      <c r="Y138" t="s">
        <v>323</v>
      </c>
      <c r="Z138" t="s">
        <v>324</v>
      </c>
      <c r="AA138">
        <v>2000</v>
      </c>
      <c r="AB138" t="s">
        <v>66</v>
      </c>
      <c r="AC138" s="90">
        <v>2911</v>
      </c>
      <c r="AD138" s="90" t="s">
        <v>143</v>
      </c>
      <c r="AE138" s="96" t="s">
        <v>1148</v>
      </c>
      <c r="AF138" s="90" t="s">
        <v>57</v>
      </c>
      <c r="AG138" s="91">
        <v>500000</v>
      </c>
      <c r="AH138" s="11">
        <v>500000</v>
      </c>
      <c r="AI138" s="1">
        <v>347913.79</v>
      </c>
      <c r="AJ138" s="1">
        <v>347913.79</v>
      </c>
      <c r="AK138" s="1">
        <f t="shared" si="33"/>
        <v>347913.79</v>
      </c>
      <c r="AL138" s="1">
        <v>0</v>
      </c>
      <c r="AM138" s="1">
        <f t="shared" si="34"/>
        <v>0</v>
      </c>
      <c r="AN138" s="1">
        <v>0</v>
      </c>
      <c r="AO138" s="1">
        <v>0</v>
      </c>
      <c r="AP138" s="1">
        <v>0</v>
      </c>
      <c r="AQ138" s="11">
        <f t="shared" si="35"/>
        <v>152086.21000000002</v>
      </c>
      <c r="AR138">
        <v>0</v>
      </c>
      <c r="AS138">
        <v>0</v>
      </c>
      <c r="AT138">
        <v>0</v>
      </c>
      <c r="AU138">
        <v>0</v>
      </c>
      <c r="AV138">
        <v>0</v>
      </c>
      <c r="AW138" s="93">
        <v>0</v>
      </c>
      <c r="AX138" s="1">
        <f t="shared" si="36"/>
        <v>500000</v>
      </c>
      <c r="AY138" s="1">
        <v>0</v>
      </c>
      <c r="AZ138" s="1"/>
      <c r="BA138" s="1"/>
      <c r="BB138" s="11">
        <f t="shared" si="37"/>
        <v>152086.21000000002</v>
      </c>
    </row>
    <row r="139" spans="1:54" hidden="1" x14ac:dyDescent="0.3">
      <c r="A139" t="str">
        <f>VLOOKUP(B139,'Cubo 13 de marzo'!$A$1:$I$384,1,0)</f>
        <v>529110290011</v>
      </c>
      <c r="B139" t="str">
        <f t="shared" si="27"/>
        <v>529110290011</v>
      </c>
      <c r="C139" s="99">
        <v>5</v>
      </c>
      <c r="D139" s="99" t="str">
        <f t="shared" si="28"/>
        <v>291</v>
      </c>
      <c r="E139" s="99" t="str">
        <f t="shared" si="29"/>
        <v>1</v>
      </c>
      <c r="F139" s="99" t="str">
        <f t="shared" si="30"/>
        <v>0</v>
      </c>
      <c r="G139" s="99">
        <f t="shared" si="31"/>
        <v>29</v>
      </c>
      <c r="H139" s="99" t="str">
        <f t="shared" si="32"/>
        <v>00</v>
      </c>
      <c r="I139" s="99">
        <v>11</v>
      </c>
      <c r="J139" t="s">
        <v>124</v>
      </c>
      <c r="K139" t="s">
        <v>125</v>
      </c>
      <c r="L139" t="s">
        <v>81</v>
      </c>
      <c r="M139" t="s">
        <v>615</v>
      </c>
      <c r="N139" t="s">
        <v>606</v>
      </c>
      <c r="O139" t="s">
        <v>82</v>
      </c>
      <c r="P139" t="s">
        <v>49</v>
      </c>
      <c r="Q139" t="s">
        <v>617</v>
      </c>
      <c r="R139" t="s">
        <v>539</v>
      </c>
      <c r="S139" t="s">
        <v>50</v>
      </c>
      <c r="T139" t="s">
        <v>51</v>
      </c>
      <c r="U139">
        <v>2</v>
      </c>
      <c r="V139" t="s">
        <v>180</v>
      </c>
      <c r="W139" s="96">
        <v>29</v>
      </c>
      <c r="X139" t="s">
        <v>327</v>
      </c>
      <c r="Y139" t="s">
        <v>328</v>
      </c>
      <c r="Z139" t="s">
        <v>329</v>
      </c>
      <c r="AA139">
        <v>2000</v>
      </c>
      <c r="AB139" t="s">
        <v>66</v>
      </c>
      <c r="AC139">
        <v>2911</v>
      </c>
      <c r="AD139" t="s">
        <v>143</v>
      </c>
      <c r="AE139" s="96" t="s">
        <v>1148</v>
      </c>
      <c r="AF139" t="s">
        <v>57</v>
      </c>
      <c r="AG139" s="6">
        <v>200000</v>
      </c>
      <c r="AH139" s="1">
        <v>200000</v>
      </c>
      <c r="AI139" s="1">
        <v>0</v>
      </c>
      <c r="AJ139" s="1">
        <v>0</v>
      </c>
      <c r="AK139" s="1">
        <f t="shared" si="33"/>
        <v>0</v>
      </c>
      <c r="AL139" s="1">
        <v>0</v>
      </c>
      <c r="AM139" s="1">
        <f t="shared" si="34"/>
        <v>0</v>
      </c>
      <c r="AN139" s="1">
        <v>0</v>
      </c>
      <c r="AO139" s="1">
        <v>0</v>
      </c>
      <c r="AP139" s="1">
        <v>0</v>
      </c>
      <c r="AQ139" s="1">
        <f t="shared" si="35"/>
        <v>200000</v>
      </c>
      <c r="AR139">
        <v>0</v>
      </c>
      <c r="AS139">
        <v>0</v>
      </c>
      <c r="AT139">
        <v>0</v>
      </c>
      <c r="AU139">
        <v>0</v>
      </c>
      <c r="AV139">
        <v>0</v>
      </c>
      <c r="AW139" s="93">
        <v>0</v>
      </c>
      <c r="AX139" s="1">
        <f t="shared" si="36"/>
        <v>200000</v>
      </c>
      <c r="AY139" s="1">
        <v>0</v>
      </c>
      <c r="AZ139" s="1"/>
      <c r="BA139" s="1"/>
      <c r="BB139" s="1">
        <f t="shared" si="37"/>
        <v>200000</v>
      </c>
    </row>
    <row r="140" spans="1:54" hidden="1" x14ac:dyDescent="0.3">
      <c r="A140" t="str">
        <f>VLOOKUP(B140,'Cubo 13 de marzo'!$A$1:$I$384,1,0)</f>
        <v>529110590011</v>
      </c>
      <c r="B140" t="str">
        <f t="shared" si="27"/>
        <v>529110590011</v>
      </c>
      <c r="C140" s="99">
        <v>5</v>
      </c>
      <c r="D140" s="99" t="str">
        <f t="shared" si="28"/>
        <v>291</v>
      </c>
      <c r="E140" s="99" t="str">
        <f t="shared" si="29"/>
        <v>1</v>
      </c>
      <c r="F140" s="99" t="str">
        <f t="shared" si="30"/>
        <v>0</v>
      </c>
      <c r="G140" s="99">
        <f t="shared" si="31"/>
        <v>59</v>
      </c>
      <c r="H140" s="99" t="str">
        <f t="shared" si="32"/>
        <v>00</v>
      </c>
      <c r="I140" s="99">
        <v>11</v>
      </c>
      <c r="J140" t="s">
        <v>124</v>
      </c>
      <c r="K140" t="s">
        <v>125</v>
      </c>
      <c r="L140" t="s">
        <v>392</v>
      </c>
      <c r="M140" t="s">
        <v>616</v>
      </c>
      <c r="N140" t="s">
        <v>612</v>
      </c>
      <c r="O140" t="s">
        <v>393</v>
      </c>
      <c r="P140" t="s">
        <v>49</v>
      </c>
      <c r="Q140" t="s">
        <v>617</v>
      </c>
      <c r="R140" t="s">
        <v>539</v>
      </c>
      <c r="S140" t="s">
        <v>203</v>
      </c>
      <c r="T140" t="s">
        <v>204</v>
      </c>
      <c r="U140">
        <v>5</v>
      </c>
      <c r="V140" t="s">
        <v>205</v>
      </c>
      <c r="W140" s="96">
        <v>59</v>
      </c>
      <c r="X140" t="s">
        <v>402</v>
      </c>
      <c r="Y140" t="s">
        <v>395</v>
      </c>
      <c r="Z140" t="s">
        <v>396</v>
      </c>
      <c r="AA140">
        <v>2000</v>
      </c>
      <c r="AB140" t="s">
        <v>66</v>
      </c>
      <c r="AC140">
        <v>2911</v>
      </c>
      <c r="AD140" t="s">
        <v>143</v>
      </c>
      <c r="AE140" s="96" t="s">
        <v>1148</v>
      </c>
      <c r="AF140" t="s">
        <v>57</v>
      </c>
      <c r="AG140" s="6">
        <v>55000</v>
      </c>
      <c r="AH140" s="1">
        <v>55000</v>
      </c>
      <c r="AI140" s="1">
        <v>0</v>
      </c>
      <c r="AJ140" s="1">
        <v>0</v>
      </c>
      <c r="AK140" s="1">
        <f t="shared" si="33"/>
        <v>0</v>
      </c>
      <c r="AL140" s="1">
        <v>0</v>
      </c>
      <c r="AM140" s="1">
        <f t="shared" si="34"/>
        <v>0</v>
      </c>
      <c r="AN140" s="1">
        <v>0</v>
      </c>
      <c r="AO140" s="1">
        <v>0</v>
      </c>
      <c r="AP140" s="1">
        <v>0</v>
      </c>
      <c r="AQ140" s="1">
        <f t="shared" si="35"/>
        <v>55000</v>
      </c>
      <c r="AR140">
        <v>0</v>
      </c>
      <c r="AS140">
        <v>0</v>
      </c>
      <c r="AT140">
        <v>0</v>
      </c>
      <c r="AU140">
        <v>0</v>
      </c>
      <c r="AV140">
        <v>0</v>
      </c>
      <c r="AW140" s="93">
        <v>0</v>
      </c>
      <c r="AX140" s="1">
        <f t="shared" si="36"/>
        <v>55000</v>
      </c>
      <c r="AY140" s="1">
        <v>0</v>
      </c>
      <c r="AZ140" s="1"/>
      <c r="BA140" s="1"/>
      <c r="BB140" s="1">
        <f t="shared" si="37"/>
        <v>55000</v>
      </c>
    </row>
    <row r="141" spans="1:54" hidden="1" x14ac:dyDescent="0.3">
      <c r="A141" t="str">
        <f>VLOOKUP(B141,'Cubo 13 de marzo'!$A$1:$I$384,1,0)</f>
        <v>529110430011</v>
      </c>
      <c r="B141" t="str">
        <f t="shared" si="27"/>
        <v>529110430011</v>
      </c>
      <c r="C141" s="99">
        <v>5</v>
      </c>
      <c r="D141" s="99" t="str">
        <f t="shared" si="28"/>
        <v>291</v>
      </c>
      <c r="E141" s="99" t="str">
        <f t="shared" si="29"/>
        <v>1</v>
      </c>
      <c r="F141" s="99" t="str">
        <f t="shared" si="30"/>
        <v>0</v>
      </c>
      <c r="G141" s="99">
        <f t="shared" si="31"/>
        <v>43</v>
      </c>
      <c r="H141" s="99" t="str">
        <f t="shared" si="32"/>
        <v>00</v>
      </c>
      <c r="I141" s="99">
        <v>11</v>
      </c>
      <c r="J141" t="s">
        <v>124</v>
      </c>
      <c r="K141" t="s">
        <v>125</v>
      </c>
      <c r="L141" t="s">
        <v>111</v>
      </c>
      <c r="M141" t="s">
        <v>512</v>
      </c>
      <c r="N141" t="s">
        <v>609</v>
      </c>
      <c r="O141" t="s">
        <v>112</v>
      </c>
      <c r="P141" t="s">
        <v>49</v>
      </c>
      <c r="Q141" t="s">
        <v>617</v>
      </c>
      <c r="R141" t="s">
        <v>539</v>
      </c>
      <c r="S141" t="s">
        <v>103</v>
      </c>
      <c r="T141" t="s">
        <v>104</v>
      </c>
      <c r="U141">
        <v>6</v>
      </c>
      <c r="V141" t="s">
        <v>75</v>
      </c>
      <c r="W141" s="96">
        <v>43</v>
      </c>
      <c r="X141" t="s">
        <v>113</v>
      </c>
      <c r="Y141" t="s">
        <v>114</v>
      </c>
      <c r="Z141" t="s">
        <v>115</v>
      </c>
      <c r="AA141">
        <v>2000</v>
      </c>
      <c r="AB141" t="s">
        <v>66</v>
      </c>
      <c r="AC141">
        <v>2911</v>
      </c>
      <c r="AD141" t="s">
        <v>143</v>
      </c>
      <c r="AE141" s="96" t="s">
        <v>1148</v>
      </c>
      <c r="AF141" t="s">
        <v>57</v>
      </c>
      <c r="AG141" s="92">
        <v>500000</v>
      </c>
      <c r="AH141" s="1">
        <v>500000</v>
      </c>
      <c r="AI141" s="1">
        <v>0</v>
      </c>
      <c r="AJ141" s="1">
        <v>0</v>
      </c>
      <c r="AK141" s="1">
        <f t="shared" si="33"/>
        <v>0</v>
      </c>
      <c r="AL141" s="1">
        <v>0</v>
      </c>
      <c r="AM141" s="1">
        <f t="shared" si="34"/>
        <v>0</v>
      </c>
      <c r="AN141" s="1">
        <v>0</v>
      </c>
      <c r="AO141" s="1">
        <v>0</v>
      </c>
      <c r="AP141" s="1">
        <v>0</v>
      </c>
      <c r="AQ141" s="1">
        <f t="shared" si="35"/>
        <v>500000</v>
      </c>
      <c r="AR141">
        <v>0</v>
      </c>
      <c r="AS141">
        <v>0</v>
      </c>
      <c r="AT141">
        <v>0</v>
      </c>
      <c r="AU141">
        <v>0</v>
      </c>
      <c r="AV141">
        <v>0</v>
      </c>
      <c r="AW141" s="93">
        <v>0</v>
      </c>
      <c r="AX141" s="1">
        <f t="shared" si="36"/>
        <v>500000</v>
      </c>
      <c r="AY141" s="1">
        <v>0</v>
      </c>
      <c r="AZ141" s="1"/>
      <c r="BA141" s="1"/>
      <c r="BB141" s="1">
        <f t="shared" si="37"/>
        <v>500000</v>
      </c>
    </row>
    <row r="142" spans="1:54" hidden="1" x14ac:dyDescent="0.3">
      <c r="A142" t="str">
        <f>VLOOKUP(B142,'Cubo 13 de marzo'!$A$1:$I$384,1,0)</f>
        <v>529110260011</v>
      </c>
      <c r="B142" t="str">
        <f t="shared" si="27"/>
        <v>529110260011</v>
      </c>
      <c r="C142" s="99">
        <v>5</v>
      </c>
      <c r="D142" s="99" t="str">
        <f t="shared" si="28"/>
        <v>291</v>
      </c>
      <c r="E142" s="99" t="str">
        <f t="shared" si="29"/>
        <v>1</v>
      </c>
      <c r="F142" s="99" t="str">
        <f t="shared" si="30"/>
        <v>0</v>
      </c>
      <c r="G142" s="99">
        <f t="shared" si="31"/>
        <v>26</v>
      </c>
      <c r="H142" s="99" t="str">
        <f t="shared" si="32"/>
        <v>00</v>
      </c>
      <c r="I142" s="99">
        <v>11</v>
      </c>
      <c r="J142" t="s">
        <v>124</v>
      </c>
      <c r="K142" t="s">
        <v>125</v>
      </c>
      <c r="L142" t="s">
        <v>119</v>
      </c>
      <c r="M142" t="s">
        <v>512</v>
      </c>
      <c r="N142" t="s">
        <v>609</v>
      </c>
      <c r="O142" t="s">
        <v>120</v>
      </c>
      <c r="P142" t="s">
        <v>49</v>
      </c>
      <c r="Q142" t="s">
        <v>617</v>
      </c>
      <c r="R142" t="s">
        <v>539</v>
      </c>
      <c r="S142" t="s">
        <v>50</v>
      </c>
      <c r="T142" t="s">
        <v>51</v>
      </c>
      <c r="U142">
        <v>3</v>
      </c>
      <c r="V142" t="s">
        <v>52</v>
      </c>
      <c r="W142" s="96">
        <v>26</v>
      </c>
      <c r="X142" t="s">
        <v>121</v>
      </c>
      <c r="Y142" t="s">
        <v>122</v>
      </c>
      <c r="Z142" t="s">
        <v>123</v>
      </c>
      <c r="AA142">
        <v>2000</v>
      </c>
      <c r="AB142" t="s">
        <v>66</v>
      </c>
      <c r="AC142">
        <v>2911</v>
      </c>
      <c r="AD142" t="s">
        <v>143</v>
      </c>
      <c r="AE142" s="96" t="s">
        <v>1148</v>
      </c>
      <c r="AF142" t="s">
        <v>57</v>
      </c>
      <c r="AG142" s="6">
        <v>200000</v>
      </c>
      <c r="AH142" s="1">
        <v>200000</v>
      </c>
      <c r="AI142" s="1">
        <v>0</v>
      </c>
      <c r="AJ142" s="1">
        <v>0</v>
      </c>
      <c r="AK142" s="1">
        <f t="shared" si="33"/>
        <v>0</v>
      </c>
      <c r="AL142" s="1">
        <v>0</v>
      </c>
      <c r="AM142" s="1">
        <f t="shared" si="34"/>
        <v>0</v>
      </c>
      <c r="AN142" s="1">
        <v>0</v>
      </c>
      <c r="AO142" s="1">
        <v>0</v>
      </c>
      <c r="AP142" s="1">
        <v>0</v>
      </c>
      <c r="AQ142" s="1">
        <f t="shared" si="35"/>
        <v>200000</v>
      </c>
      <c r="AR142">
        <v>0</v>
      </c>
      <c r="AS142">
        <v>0</v>
      </c>
      <c r="AT142">
        <v>0</v>
      </c>
      <c r="AU142">
        <v>0</v>
      </c>
      <c r="AV142">
        <v>0</v>
      </c>
      <c r="AW142" s="93">
        <v>0</v>
      </c>
      <c r="AX142" s="1">
        <f t="shared" si="36"/>
        <v>200000</v>
      </c>
      <c r="AY142" s="1">
        <v>0</v>
      </c>
      <c r="AZ142" s="1"/>
      <c r="BA142" s="1"/>
      <c r="BB142" s="1">
        <f t="shared" si="37"/>
        <v>200000</v>
      </c>
    </row>
    <row r="143" spans="1:54" hidden="1" x14ac:dyDescent="0.3">
      <c r="A143" t="str">
        <f>VLOOKUP(B143,'Cubo 13 de marzo'!$A$1:$I$384,1,0)</f>
        <v>529210060011</v>
      </c>
      <c r="B143" t="str">
        <f t="shared" si="27"/>
        <v>529210060011</v>
      </c>
      <c r="C143" s="99">
        <v>5</v>
      </c>
      <c r="D143" s="99" t="str">
        <f t="shared" si="28"/>
        <v>292</v>
      </c>
      <c r="E143" s="99" t="str">
        <f t="shared" si="29"/>
        <v>1</v>
      </c>
      <c r="F143" s="99" t="str">
        <f t="shared" si="30"/>
        <v>0</v>
      </c>
      <c r="G143" s="99" t="str">
        <f t="shared" si="31"/>
        <v>06</v>
      </c>
      <c r="H143" s="99" t="str">
        <f t="shared" si="32"/>
        <v>00</v>
      </c>
      <c r="I143" s="99">
        <v>11</v>
      </c>
      <c r="J143" t="s">
        <v>124</v>
      </c>
      <c r="K143" t="s">
        <v>125</v>
      </c>
      <c r="L143" t="s">
        <v>81</v>
      </c>
      <c r="M143" t="s">
        <v>615</v>
      </c>
      <c r="N143" t="s">
        <v>606</v>
      </c>
      <c r="O143" t="s">
        <v>82</v>
      </c>
      <c r="P143" t="s">
        <v>49</v>
      </c>
      <c r="Q143" t="s">
        <v>617</v>
      </c>
      <c r="R143" t="s">
        <v>539</v>
      </c>
      <c r="S143" t="s">
        <v>83</v>
      </c>
      <c r="T143" t="s">
        <v>84</v>
      </c>
      <c r="U143">
        <v>4</v>
      </c>
      <c r="V143" t="s">
        <v>40</v>
      </c>
      <c r="W143" s="96" t="s">
        <v>1154</v>
      </c>
      <c r="X143" t="s">
        <v>248</v>
      </c>
      <c r="Y143" t="s">
        <v>249</v>
      </c>
      <c r="Z143" t="s">
        <v>250</v>
      </c>
      <c r="AA143">
        <v>2000</v>
      </c>
      <c r="AB143" t="s">
        <v>66</v>
      </c>
      <c r="AC143">
        <v>2921</v>
      </c>
      <c r="AD143" t="s">
        <v>253</v>
      </c>
      <c r="AE143" s="96" t="s">
        <v>1148</v>
      </c>
      <c r="AF143" t="s">
        <v>57</v>
      </c>
      <c r="AG143" s="6">
        <v>3000</v>
      </c>
      <c r="AH143" s="1">
        <v>3000</v>
      </c>
      <c r="AI143" s="1">
        <v>0</v>
      </c>
      <c r="AJ143" s="1">
        <v>0</v>
      </c>
      <c r="AK143" s="1">
        <f t="shared" si="33"/>
        <v>0</v>
      </c>
      <c r="AL143" s="1">
        <v>0</v>
      </c>
      <c r="AM143" s="1">
        <f t="shared" si="34"/>
        <v>0</v>
      </c>
      <c r="AN143" s="1">
        <v>0</v>
      </c>
      <c r="AO143" s="1">
        <v>0</v>
      </c>
      <c r="AP143" s="1">
        <v>0</v>
      </c>
      <c r="AQ143" s="1">
        <f t="shared" si="35"/>
        <v>3000</v>
      </c>
      <c r="AR143">
        <v>0</v>
      </c>
      <c r="AS143">
        <v>0</v>
      </c>
      <c r="AT143">
        <v>0</v>
      </c>
      <c r="AU143">
        <v>0</v>
      </c>
      <c r="AV143">
        <v>0</v>
      </c>
      <c r="AW143" s="93">
        <v>0</v>
      </c>
      <c r="AX143" s="1">
        <f t="shared" si="36"/>
        <v>3000</v>
      </c>
      <c r="AY143" s="1">
        <v>0</v>
      </c>
      <c r="AZ143" s="1"/>
      <c r="BA143" s="1"/>
      <c r="BB143" s="1">
        <f t="shared" si="37"/>
        <v>3000</v>
      </c>
    </row>
    <row r="144" spans="1:54" hidden="1" x14ac:dyDescent="0.3">
      <c r="A144" t="str">
        <f>VLOOKUP(B144,'Cubo 13 de marzo'!$A$1:$I$384,1,0)</f>
        <v>529210090011</v>
      </c>
      <c r="B144" t="str">
        <f t="shared" si="27"/>
        <v>529210090011</v>
      </c>
      <c r="C144" s="99">
        <v>5</v>
      </c>
      <c r="D144" s="99" t="str">
        <f t="shared" si="28"/>
        <v>292</v>
      </c>
      <c r="E144" s="99" t="str">
        <f t="shared" si="29"/>
        <v>1</v>
      </c>
      <c r="F144" s="99" t="str">
        <f t="shared" si="30"/>
        <v>0</v>
      </c>
      <c r="G144" s="99" t="str">
        <f t="shared" si="31"/>
        <v>09</v>
      </c>
      <c r="H144" s="99" t="str">
        <f t="shared" si="32"/>
        <v>00</v>
      </c>
      <c r="I144" s="99">
        <v>11</v>
      </c>
      <c r="J144" t="s">
        <v>124</v>
      </c>
      <c r="K144" t="s">
        <v>125</v>
      </c>
      <c r="L144" t="s">
        <v>81</v>
      </c>
      <c r="M144" t="s">
        <v>615</v>
      </c>
      <c r="N144" t="s">
        <v>606</v>
      </c>
      <c r="O144" t="s">
        <v>82</v>
      </c>
      <c r="P144" t="s">
        <v>49</v>
      </c>
      <c r="Q144" t="s">
        <v>617</v>
      </c>
      <c r="R144" t="s">
        <v>539</v>
      </c>
      <c r="S144" t="s">
        <v>91</v>
      </c>
      <c r="T144" t="s">
        <v>92</v>
      </c>
      <c r="U144">
        <v>4</v>
      </c>
      <c r="V144" t="s">
        <v>40</v>
      </c>
      <c r="W144" s="96" t="s">
        <v>1157</v>
      </c>
      <c r="X144" t="s">
        <v>97</v>
      </c>
      <c r="Y144" t="s">
        <v>94</v>
      </c>
      <c r="Z144" t="s">
        <v>95</v>
      </c>
      <c r="AA144">
        <v>2000</v>
      </c>
      <c r="AB144" t="s">
        <v>66</v>
      </c>
      <c r="AC144">
        <v>2921</v>
      </c>
      <c r="AD144" t="s">
        <v>253</v>
      </c>
      <c r="AE144" s="96" t="s">
        <v>1148</v>
      </c>
      <c r="AF144" t="s">
        <v>57</v>
      </c>
      <c r="AG144" s="6">
        <v>120000</v>
      </c>
      <c r="AH144" s="1">
        <v>120000</v>
      </c>
      <c r="AI144" s="1">
        <v>0</v>
      </c>
      <c r="AJ144" s="1">
        <v>0</v>
      </c>
      <c r="AK144" s="1">
        <f t="shared" si="33"/>
        <v>0</v>
      </c>
      <c r="AL144" s="1">
        <v>0</v>
      </c>
      <c r="AM144" s="1">
        <f t="shared" si="34"/>
        <v>0</v>
      </c>
      <c r="AN144" s="1">
        <v>0</v>
      </c>
      <c r="AO144" s="1">
        <v>0</v>
      </c>
      <c r="AP144" s="1">
        <v>0</v>
      </c>
      <c r="AQ144" s="1">
        <f t="shared" si="35"/>
        <v>120000</v>
      </c>
      <c r="AR144">
        <v>0</v>
      </c>
      <c r="AS144">
        <v>0</v>
      </c>
      <c r="AT144">
        <v>0</v>
      </c>
      <c r="AU144">
        <v>0</v>
      </c>
      <c r="AV144">
        <v>0</v>
      </c>
      <c r="AW144" s="93">
        <v>0</v>
      </c>
      <c r="AX144" s="1">
        <f t="shared" si="36"/>
        <v>120000</v>
      </c>
      <c r="AY144" s="1">
        <v>0</v>
      </c>
      <c r="AZ144" s="1"/>
      <c r="BA144" s="1"/>
      <c r="BB144" s="1">
        <f t="shared" si="37"/>
        <v>120000</v>
      </c>
    </row>
    <row r="145" spans="1:54" hidden="1" x14ac:dyDescent="0.3">
      <c r="A145" t="str">
        <f>VLOOKUP(B145,'Cubo 13 de marzo'!$A$1:$I$384,1,0)</f>
        <v>529410660011</v>
      </c>
      <c r="B145" t="str">
        <f t="shared" si="27"/>
        <v>529410660011</v>
      </c>
      <c r="C145" s="99">
        <v>5</v>
      </c>
      <c r="D145" s="99" t="str">
        <f t="shared" si="28"/>
        <v>294</v>
      </c>
      <c r="E145" s="99" t="str">
        <f t="shared" si="29"/>
        <v>1</v>
      </c>
      <c r="F145" s="99" t="str">
        <f t="shared" si="30"/>
        <v>0</v>
      </c>
      <c r="G145" s="99">
        <f t="shared" si="31"/>
        <v>66</v>
      </c>
      <c r="H145" s="99" t="str">
        <f t="shared" si="32"/>
        <v>00</v>
      </c>
      <c r="I145" s="99">
        <v>11</v>
      </c>
      <c r="J145" t="s">
        <v>124</v>
      </c>
      <c r="K145" t="s">
        <v>125</v>
      </c>
      <c r="L145" t="s">
        <v>34</v>
      </c>
      <c r="M145" t="s">
        <v>616</v>
      </c>
      <c r="N145" t="s">
        <v>614</v>
      </c>
      <c r="O145" t="s">
        <v>35</v>
      </c>
      <c r="P145" t="s">
        <v>36</v>
      </c>
      <c r="Q145" t="s">
        <v>37</v>
      </c>
      <c r="R145" t="s">
        <v>539</v>
      </c>
      <c r="S145" t="s">
        <v>38</v>
      </c>
      <c r="T145" t="s">
        <v>39</v>
      </c>
      <c r="U145">
        <v>4</v>
      </c>
      <c r="V145" t="s">
        <v>40</v>
      </c>
      <c r="W145" s="96">
        <v>66</v>
      </c>
      <c r="X145" t="s">
        <v>41</v>
      </c>
      <c r="Y145" t="s">
        <v>42</v>
      </c>
      <c r="Z145" t="s">
        <v>43</v>
      </c>
      <c r="AA145">
        <v>2000</v>
      </c>
      <c r="AB145" t="s">
        <v>66</v>
      </c>
      <c r="AC145">
        <v>2941</v>
      </c>
      <c r="AD145" t="s">
        <v>161</v>
      </c>
      <c r="AE145" s="96" t="s">
        <v>1148</v>
      </c>
      <c r="AF145" t="s">
        <v>57</v>
      </c>
      <c r="AG145" s="6">
        <v>500000</v>
      </c>
      <c r="AH145" s="1">
        <v>500000</v>
      </c>
      <c r="AI145" s="1">
        <v>0</v>
      </c>
      <c r="AJ145" s="1">
        <v>0</v>
      </c>
      <c r="AK145" s="1">
        <f t="shared" si="33"/>
        <v>0</v>
      </c>
      <c r="AL145" s="1">
        <v>0</v>
      </c>
      <c r="AM145" s="1">
        <f t="shared" si="34"/>
        <v>0</v>
      </c>
      <c r="AN145" s="1">
        <v>0</v>
      </c>
      <c r="AO145" s="1">
        <v>0</v>
      </c>
      <c r="AP145" s="1">
        <v>0</v>
      </c>
      <c r="AQ145" s="1">
        <f t="shared" si="35"/>
        <v>500000</v>
      </c>
      <c r="AR145">
        <v>0</v>
      </c>
      <c r="AS145">
        <v>0</v>
      </c>
      <c r="AT145">
        <v>0</v>
      </c>
      <c r="AU145">
        <v>0</v>
      </c>
      <c r="AV145">
        <v>0</v>
      </c>
      <c r="AW145" s="93">
        <v>0</v>
      </c>
      <c r="AX145" s="1">
        <f t="shared" si="36"/>
        <v>500000</v>
      </c>
      <c r="AY145" s="1">
        <v>0</v>
      </c>
      <c r="AZ145" s="1"/>
      <c r="BA145" s="1"/>
      <c r="BB145" s="1">
        <f t="shared" si="37"/>
        <v>500000</v>
      </c>
    </row>
    <row r="146" spans="1:54" hidden="1" x14ac:dyDescent="0.3">
      <c r="A146" t="str">
        <f>VLOOKUP(B146,'Cubo 13 de marzo'!$A$1:$I$384,1,0)</f>
        <v>529410060011</v>
      </c>
      <c r="B146" t="str">
        <f t="shared" si="27"/>
        <v>529410060011</v>
      </c>
      <c r="C146" s="99">
        <v>5</v>
      </c>
      <c r="D146" s="99" t="str">
        <f t="shared" si="28"/>
        <v>294</v>
      </c>
      <c r="E146" s="99" t="str">
        <f t="shared" si="29"/>
        <v>1</v>
      </c>
      <c r="F146" s="99" t="str">
        <f t="shared" si="30"/>
        <v>0</v>
      </c>
      <c r="G146" s="99" t="str">
        <f t="shared" si="31"/>
        <v>06</v>
      </c>
      <c r="H146" s="99" t="str">
        <f t="shared" si="32"/>
        <v>00</v>
      </c>
      <c r="I146" s="99">
        <v>11</v>
      </c>
      <c r="J146" t="s">
        <v>124</v>
      </c>
      <c r="K146" t="s">
        <v>125</v>
      </c>
      <c r="L146" t="s">
        <v>81</v>
      </c>
      <c r="M146" t="s">
        <v>615</v>
      </c>
      <c r="N146" t="s">
        <v>606</v>
      </c>
      <c r="O146" t="s">
        <v>82</v>
      </c>
      <c r="P146" t="s">
        <v>49</v>
      </c>
      <c r="Q146" t="s">
        <v>617</v>
      </c>
      <c r="R146" t="s">
        <v>539</v>
      </c>
      <c r="S146" t="s">
        <v>83</v>
      </c>
      <c r="T146" t="s">
        <v>84</v>
      </c>
      <c r="U146">
        <v>4</v>
      </c>
      <c r="V146" t="s">
        <v>40</v>
      </c>
      <c r="W146" s="96" t="s">
        <v>1154</v>
      </c>
      <c r="X146" t="s">
        <v>248</v>
      </c>
      <c r="Y146" t="s">
        <v>249</v>
      </c>
      <c r="Z146" t="s">
        <v>250</v>
      </c>
      <c r="AA146">
        <v>2000</v>
      </c>
      <c r="AB146" t="s">
        <v>66</v>
      </c>
      <c r="AC146">
        <v>2941</v>
      </c>
      <c r="AD146" t="s">
        <v>161</v>
      </c>
      <c r="AE146" s="96" t="s">
        <v>1148</v>
      </c>
      <c r="AF146" t="s">
        <v>57</v>
      </c>
      <c r="AG146" s="6">
        <v>15000</v>
      </c>
      <c r="AH146" s="1">
        <v>15000</v>
      </c>
      <c r="AI146" s="1">
        <v>0</v>
      </c>
      <c r="AJ146" s="1">
        <v>0</v>
      </c>
      <c r="AK146" s="1">
        <f t="shared" si="33"/>
        <v>0</v>
      </c>
      <c r="AL146" s="1">
        <v>0</v>
      </c>
      <c r="AM146" s="1">
        <f t="shared" si="34"/>
        <v>0</v>
      </c>
      <c r="AN146" s="1">
        <v>0</v>
      </c>
      <c r="AO146" s="1">
        <v>0</v>
      </c>
      <c r="AP146" s="1">
        <v>0</v>
      </c>
      <c r="AQ146" s="1">
        <f t="shared" si="35"/>
        <v>15000</v>
      </c>
      <c r="AR146">
        <v>0</v>
      </c>
      <c r="AS146">
        <v>0</v>
      </c>
      <c r="AT146">
        <v>0</v>
      </c>
      <c r="AU146">
        <v>0</v>
      </c>
      <c r="AV146">
        <v>0</v>
      </c>
      <c r="AW146" s="93">
        <v>0</v>
      </c>
      <c r="AX146" s="1">
        <f t="shared" si="36"/>
        <v>15000</v>
      </c>
      <c r="AY146" s="1">
        <v>0</v>
      </c>
      <c r="AZ146" s="1"/>
      <c r="BA146" s="1"/>
      <c r="BB146" s="1">
        <f t="shared" si="37"/>
        <v>15000</v>
      </c>
    </row>
    <row r="147" spans="1:54" hidden="1" x14ac:dyDescent="0.3">
      <c r="A147" t="str">
        <f>VLOOKUP(B147,'Cubo 13 de marzo'!$A$1:$I$384,1,0)</f>
        <v>529610230011</v>
      </c>
      <c r="B147" t="str">
        <f t="shared" si="27"/>
        <v>529610230011</v>
      </c>
      <c r="C147" s="99">
        <v>5</v>
      </c>
      <c r="D147" s="99" t="str">
        <f t="shared" si="28"/>
        <v>296</v>
      </c>
      <c r="E147" s="99" t="str">
        <f t="shared" si="29"/>
        <v>1</v>
      </c>
      <c r="F147" s="99" t="str">
        <f t="shared" si="30"/>
        <v>0</v>
      </c>
      <c r="G147" s="99">
        <f t="shared" si="31"/>
        <v>23</v>
      </c>
      <c r="H147" s="99" t="str">
        <f t="shared" si="32"/>
        <v>00</v>
      </c>
      <c r="I147" s="99">
        <v>11</v>
      </c>
      <c r="J147" t="s">
        <v>124</v>
      </c>
      <c r="K147" t="s">
        <v>125</v>
      </c>
      <c r="L147" t="s">
        <v>73</v>
      </c>
      <c r="M147" t="s">
        <v>615</v>
      </c>
      <c r="N147" t="s">
        <v>607</v>
      </c>
      <c r="O147" t="s">
        <v>74</v>
      </c>
      <c r="P147" t="s">
        <v>49</v>
      </c>
      <c r="Q147" t="s">
        <v>617</v>
      </c>
      <c r="R147" t="s">
        <v>539</v>
      </c>
      <c r="S147" t="s">
        <v>60</v>
      </c>
      <c r="T147" t="s">
        <v>61</v>
      </c>
      <c r="U147">
        <v>6</v>
      </c>
      <c r="V147" t="s">
        <v>75</v>
      </c>
      <c r="W147" s="96">
        <v>23</v>
      </c>
      <c r="X147" t="s">
        <v>76</v>
      </c>
      <c r="Y147" t="s">
        <v>77</v>
      </c>
      <c r="Z147" t="s">
        <v>78</v>
      </c>
      <c r="AA147">
        <v>2000</v>
      </c>
      <c r="AB147" t="s">
        <v>66</v>
      </c>
      <c r="AC147">
        <v>2961</v>
      </c>
      <c r="AD147" t="s">
        <v>199</v>
      </c>
      <c r="AE147" s="96" t="s">
        <v>1148</v>
      </c>
      <c r="AF147" t="s">
        <v>57</v>
      </c>
      <c r="AG147" s="6">
        <v>25000</v>
      </c>
      <c r="AH147" s="1">
        <v>25000</v>
      </c>
      <c r="AI147" s="1">
        <v>0</v>
      </c>
      <c r="AJ147" s="1">
        <v>0</v>
      </c>
      <c r="AK147" s="1">
        <f t="shared" si="33"/>
        <v>0</v>
      </c>
      <c r="AL147" s="1">
        <v>0</v>
      </c>
      <c r="AM147" s="1">
        <f t="shared" si="34"/>
        <v>0</v>
      </c>
      <c r="AN147" s="1">
        <v>0</v>
      </c>
      <c r="AO147" s="1">
        <v>0</v>
      </c>
      <c r="AP147" s="1">
        <v>0</v>
      </c>
      <c r="AQ147" s="1">
        <f t="shared" si="35"/>
        <v>25000</v>
      </c>
      <c r="AR147">
        <v>0</v>
      </c>
      <c r="AS147">
        <v>0</v>
      </c>
      <c r="AT147">
        <v>0</v>
      </c>
      <c r="AU147">
        <v>0</v>
      </c>
      <c r="AV147">
        <v>0</v>
      </c>
      <c r="AW147" s="93">
        <v>0</v>
      </c>
      <c r="AX147" s="1">
        <f t="shared" si="36"/>
        <v>25000</v>
      </c>
      <c r="AY147" s="1">
        <v>0</v>
      </c>
      <c r="AZ147" s="1"/>
      <c r="BA147" s="1"/>
      <c r="BB147" s="1">
        <f t="shared" si="37"/>
        <v>25000</v>
      </c>
    </row>
    <row r="148" spans="1:54" hidden="1" x14ac:dyDescent="0.3">
      <c r="A148" t="str">
        <f>VLOOKUP(B148,'Cubo 13 de marzo'!$A$1:$I$384,1,0)</f>
        <v>529610060011</v>
      </c>
      <c r="B148" t="str">
        <f t="shared" si="27"/>
        <v>529610060011</v>
      </c>
      <c r="C148" s="99">
        <v>5</v>
      </c>
      <c r="D148" s="99" t="str">
        <f t="shared" si="28"/>
        <v>296</v>
      </c>
      <c r="E148" s="99" t="str">
        <f t="shared" si="29"/>
        <v>1</v>
      </c>
      <c r="F148" s="99" t="str">
        <f t="shared" si="30"/>
        <v>0</v>
      </c>
      <c r="G148" s="99" t="str">
        <f t="shared" si="31"/>
        <v>06</v>
      </c>
      <c r="H148" s="99" t="str">
        <f t="shared" si="32"/>
        <v>00</v>
      </c>
      <c r="I148" s="99">
        <v>11</v>
      </c>
      <c r="J148" t="s">
        <v>124</v>
      </c>
      <c r="K148" t="s">
        <v>125</v>
      </c>
      <c r="L148" t="s">
        <v>81</v>
      </c>
      <c r="M148" t="s">
        <v>615</v>
      </c>
      <c r="N148" t="s">
        <v>606</v>
      </c>
      <c r="O148" t="s">
        <v>82</v>
      </c>
      <c r="P148" t="s">
        <v>49</v>
      </c>
      <c r="Q148" t="s">
        <v>617</v>
      </c>
      <c r="R148" t="s">
        <v>539</v>
      </c>
      <c r="S148" t="s">
        <v>83</v>
      </c>
      <c r="T148" t="s">
        <v>84</v>
      </c>
      <c r="U148">
        <v>4</v>
      </c>
      <c r="V148" t="s">
        <v>40</v>
      </c>
      <c r="W148" s="96" t="s">
        <v>1154</v>
      </c>
      <c r="X148" t="s">
        <v>248</v>
      </c>
      <c r="Y148" t="s">
        <v>249</v>
      </c>
      <c r="Z148" t="s">
        <v>250</v>
      </c>
      <c r="AA148">
        <v>2000</v>
      </c>
      <c r="AB148" t="s">
        <v>66</v>
      </c>
      <c r="AC148">
        <v>2961</v>
      </c>
      <c r="AD148" t="s">
        <v>199</v>
      </c>
      <c r="AE148" s="96" t="s">
        <v>1148</v>
      </c>
      <c r="AF148" t="s">
        <v>57</v>
      </c>
      <c r="AG148" s="6">
        <v>8000</v>
      </c>
      <c r="AH148" s="1">
        <v>8000</v>
      </c>
      <c r="AI148" s="1">
        <v>0</v>
      </c>
      <c r="AJ148" s="1">
        <v>0</v>
      </c>
      <c r="AK148" s="1">
        <f t="shared" si="33"/>
        <v>0</v>
      </c>
      <c r="AL148" s="1">
        <v>0</v>
      </c>
      <c r="AM148" s="1">
        <f t="shared" si="34"/>
        <v>0</v>
      </c>
      <c r="AN148" s="1">
        <v>0</v>
      </c>
      <c r="AO148" s="1">
        <v>0</v>
      </c>
      <c r="AP148" s="1">
        <v>0</v>
      </c>
      <c r="AQ148" s="1">
        <f t="shared" si="35"/>
        <v>8000</v>
      </c>
      <c r="AR148">
        <v>0</v>
      </c>
      <c r="AS148">
        <v>0</v>
      </c>
      <c r="AT148">
        <v>0</v>
      </c>
      <c r="AU148">
        <v>0</v>
      </c>
      <c r="AV148">
        <v>0</v>
      </c>
      <c r="AW148" s="93">
        <v>0</v>
      </c>
      <c r="AX148" s="1">
        <f t="shared" si="36"/>
        <v>8000</v>
      </c>
      <c r="AY148" s="1">
        <v>0</v>
      </c>
      <c r="AZ148" s="1"/>
      <c r="BA148" s="1"/>
      <c r="BB148" s="1">
        <f t="shared" si="37"/>
        <v>8000</v>
      </c>
    </row>
    <row r="149" spans="1:54" hidden="1" x14ac:dyDescent="0.3">
      <c r="A149" t="str">
        <f>VLOOKUP(B149,'Cubo 13 de marzo'!$A$1:$I$384,1,0)</f>
        <v>529610090011</v>
      </c>
      <c r="B149" t="str">
        <f t="shared" si="27"/>
        <v>529610090011</v>
      </c>
      <c r="C149" s="99">
        <v>5</v>
      </c>
      <c r="D149" s="99" t="str">
        <f t="shared" si="28"/>
        <v>296</v>
      </c>
      <c r="E149" s="99" t="str">
        <f t="shared" si="29"/>
        <v>1</v>
      </c>
      <c r="F149" s="99" t="str">
        <f t="shared" si="30"/>
        <v>0</v>
      </c>
      <c r="G149" s="99" t="str">
        <f t="shared" si="31"/>
        <v>09</v>
      </c>
      <c r="H149" s="99" t="str">
        <f t="shared" si="32"/>
        <v>00</v>
      </c>
      <c r="I149" s="99">
        <v>11</v>
      </c>
      <c r="J149" t="s">
        <v>124</v>
      </c>
      <c r="K149" t="s">
        <v>125</v>
      </c>
      <c r="L149" t="s">
        <v>81</v>
      </c>
      <c r="M149" t="s">
        <v>615</v>
      </c>
      <c r="N149" t="s">
        <v>606</v>
      </c>
      <c r="O149" t="s">
        <v>82</v>
      </c>
      <c r="P149" t="s">
        <v>49</v>
      </c>
      <c r="Q149" t="s">
        <v>617</v>
      </c>
      <c r="R149" t="s">
        <v>539</v>
      </c>
      <c r="S149" t="s">
        <v>91</v>
      </c>
      <c r="T149" t="s">
        <v>92</v>
      </c>
      <c r="U149">
        <v>4</v>
      </c>
      <c r="V149" t="s">
        <v>40</v>
      </c>
      <c r="W149" s="96" t="s">
        <v>1157</v>
      </c>
      <c r="X149" t="s">
        <v>97</v>
      </c>
      <c r="Y149" t="s">
        <v>94</v>
      </c>
      <c r="Z149" t="s">
        <v>95</v>
      </c>
      <c r="AA149">
        <v>2000</v>
      </c>
      <c r="AB149" t="s">
        <v>66</v>
      </c>
      <c r="AC149">
        <v>2961</v>
      </c>
      <c r="AD149" t="s">
        <v>199</v>
      </c>
      <c r="AE149" s="96" t="s">
        <v>1148</v>
      </c>
      <c r="AF149" t="s">
        <v>57</v>
      </c>
      <c r="AG149" s="6">
        <v>1900000</v>
      </c>
      <c r="AH149" s="1">
        <v>1900000</v>
      </c>
      <c r="AI149" s="1">
        <v>0</v>
      </c>
      <c r="AJ149" s="1">
        <v>0</v>
      </c>
      <c r="AK149" s="1">
        <f t="shared" si="33"/>
        <v>0</v>
      </c>
      <c r="AL149" s="1">
        <v>0</v>
      </c>
      <c r="AM149" s="1">
        <f t="shared" si="34"/>
        <v>0</v>
      </c>
      <c r="AN149" s="1">
        <v>0</v>
      </c>
      <c r="AO149" s="1">
        <v>0</v>
      </c>
      <c r="AP149" s="1">
        <v>0</v>
      </c>
      <c r="AQ149" s="1">
        <f t="shared" si="35"/>
        <v>1900000</v>
      </c>
      <c r="AR149">
        <v>0</v>
      </c>
      <c r="AS149">
        <v>0</v>
      </c>
      <c r="AT149">
        <v>0</v>
      </c>
      <c r="AU149">
        <v>0</v>
      </c>
      <c r="AV149">
        <v>0</v>
      </c>
      <c r="AW149" s="93">
        <v>0</v>
      </c>
      <c r="AX149" s="1">
        <f t="shared" si="36"/>
        <v>1900000</v>
      </c>
      <c r="AY149" s="1">
        <v>0</v>
      </c>
      <c r="AZ149" s="1"/>
      <c r="BA149" s="1"/>
      <c r="BB149" s="1">
        <f t="shared" si="37"/>
        <v>1900000</v>
      </c>
    </row>
    <row r="150" spans="1:54" hidden="1" x14ac:dyDescent="0.3">
      <c r="A150" t="str">
        <f>VLOOKUP(B150,'Cubo 13 de marzo'!$A$1:$I$384,1,0)</f>
        <v>529810090011</v>
      </c>
      <c r="B150" t="str">
        <f t="shared" si="27"/>
        <v>529810090011</v>
      </c>
      <c r="C150" s="99">
        <v>5</v>
      </c>
      <c r="D150" s="99" t="str">
        <f t="shared" si="28"/>
        <v>298</v>
      </c>
      <c r="E150" s="99" t="str">
        <f t="shared" si="29"/>
        <v>1</v>
      </c>
      <c r="F150" s="99" t="str">
        <f t="shared" si="30"/>
        <v>0</v>
      </c>
      <c r="G150" s="99" t="str">
        <f t="shared" si="31"/>
        <v>09</v>
      </c>
      <c r="H150" s="99" t="str">
        <f t="shared" si="32"/>
        <v>00</v>
      </c>
      <c r="I150" s="99">
        <v>11</v>
      </c>
      <c r="J150" t="s">
        <v>124</v>
      </c>
      <c r="K150" t="s">
        <v>125</v>
      </c>
      <c r="L150" t="s">
        <v>81</v>
      </c>
      <c r="M150" t="s">
        <v>615</v>
      </c>
      <c r="N150" t="s">
        <v>606</v>
      </c>
      <c r="O150" t="s">
        <v>82</v>
      </c>
      <c r="P150" t="s">
        <v>49</v>
      </c>
      <c r="Q150" t="s">
        <v>617</v>
      </c>
      <c r="R150" t="s">
        <v>539</v>
      </c>
      <c r="S150" t="s">
        <v>91</v>
      </c>
      <c r="T150" t="s">
        <v>92</v>
      </c>
      <c r="U150">
        <v>4</v>
      </c>
      <c r="V150" t="s">
        <v>40</v>
      </c>
      <c r="W150" s="96" t="s">
        <v>1157</v>
      </c>
      <c r="X150" t="s">
        <v>97</v>
      </c>
      <c r="Y150" t="s">
        <v>94</v>
      </c>
      <c r="Z150" t="s">
        <v>95</v>
      </c>
      <c r="AA150">
        <v>2000</v>
      </c>
      <c r="AB150" t="s">
        <v>66</v>
      </c>
      <c r="AC150">
        <v>2981</v>
      </c>
      <c r="AD150" t="s">
        <v>275</v>
      </c>
      <c r="AE150" s="96" t="s">
        <v>1148</v>
      </c>
      <c r="AF150" t="s">
        <v>57</v>
      </c>
      <c r="AG150" s="6">
        <v>500000</v>
      </c>
      <c r="AH150" s="1">
        <v>500000</v>
      </c>
      <c r="AI150" s="1">
        <v>0</v>
      </c>
      <c r="AJ150" s="1">
        <v>0</v>
      </c>
      <c r="AK150" s="1">
        <f t="shared" si="33"/>
        <v>0</v>
      </c>
      <c r="AL150" s="1">
        <v>0</v>
      </c>
      <c r="AM150" s="1">
        <f t="shared" si="34"/>
        <v>0</v>
      </c>
      <c r="AN150" s="1">
        <v>0</v>
      </c>
      <c r="AO150" s="1">
        <v>0</v>
      </c>
      <c r="AP150" s="1">
        <v>0</v>
      </c>
      <c r="AQ150" s="1">
        <f t="shared" si="35"/>
        <v>500000</v>
      </c>
      <c r="AR150">
        <v>0</v>
      </c>
      <c r="AS150">
        <v>0</v>
      </c>
      <c r="AT150">
        <v>0</v>
      </c>
      <c r="AU150">
        <v>0</v>
      </c>
      <c r="AV150">
        <v>0</v>
      </c>
      <c r="AW150" s="93">
        <v>0</v>
      </c>
      <c r="AX150" s="1">
        <f t="shared" si="36"/>
        <v>500000</v>
      </c>
      <c r="AY150" s="1">
        <v>0</v>
      </c>
      <c r="AZ150" s="1"/>
      <c r="BA150" s="1"/>
      <c r="BB150" s="1">
        <f t="shared" si="37"/>
        <v>500000</v>
      </c>
    </row>
    <row r="151" spans="1:54" hidden="1" x14ac:dyDescent="0.3">
      <c r="A151" t="str">
        <f>VLOOKUP(B151,'Cubo 13 de marzo'!$A$1:$I$384,1,0)</f>
        <v>529810250011</v>
      </c>
      <c r="B151" t="str">
        <f t="shared" si="27"/>
        <v>529810250011</v>
      </c>
      <c r="C151" s="99">
        <v>5</v>
      </c>
      <c r="D151" s="99" t="str">
        <f t="shared" si="28"/>
        <v>298</v>
      </c>
      <c r="E151" s="99" t="str">
        <f t="shared" si="29"/>
        <v>1</v>
      </c>
      <c r="F151" s="99" t="str">
        <f t="shared" si="30"/>
        <v>0</v>
      </c>
      <c r="G151" s="99">
        <f t="shared" si="31"/>
        <v>25</v>
      </c>
      <c r="H151" s="99" t="str">
        <f t="shared" si="32"/>
        <v>00</v>
      </c>
      <c r="I151" s="99">
        <v>11</v>
      </c>
      <c r="J151" t="s">
        <v>124</v>
      </c>
      <c r="K151" t="s">
        <v>125</v>
      </c>
      <c r="L151" t="s">
        <v>81</v>
      </c>
      <c r="M151" t="s">
        <v>615</v>
      </c>
      <c r="N151" t="s">
        <v>606</v>
      </c>
      <c r="O151" t="s">
        <v>82</v>
      </c>
      <c r="P151" t="s">
        <v>49</v>
      </c>
      <c r="Q151" t="s">
        <v>617</v>
      </c>
      <c r="R151" t="s">
        <v>539</v>
      </c>
      <c r="S151" t="s">
        <v>50</v>
      </c>
      <c r="T151" t="s">
        <v>51</v>
      </c>
      <c r="U151">
        <v>2</v>
      </c>
      <c r="V151" t="s">
        <v>180</v>
      </c>
      <c r="W151" s="96">
        <v>25</v>
      </c>
      <c r="X151" t="s">
        <v>322</v>
      </c>
      <c r="Y151" t="s">
        <v>323</v>
      </c>
      <c r="Z151" t="s">
        <v>324</v>
      </c>
      <c r="AA151">
        <v>2000</v>
      </c>
      <c r="AB151" t="s">
        <v>66</v>
      </c>
      <c r="AC151">
        <v>2981</v>
      </c>
      <c r="AD151" t="s">
        <v>275</v>
      </c>
      <c r="AE151" s="96" t="s">
        <v>1148</v>
      </c>
      <c r="AF151" t="s">
        <v>57</v>
      </c>
      <c r="AG151" s="6">
        <v>500000</v>
      </c>
      <c r="AH151" s="1">
        <v>500000</v>
      </c>
      <c r="AI151" s="1">
        <v>0</v>
      </c>
      <c r="AJ151" s="1">
        <v>0</v>
      </c>
      <c r="AK151" s="1">
        <f t="shared" si="33"/>
        <v>0</v>
      </c>
      <c r="AL151" s="1">
        <v>0</v>
      </c>
      <c r="AM151" s="1">
        <f t="shared" si="34"/>
        <v>0</v>
      </c>
      <c r="AN151" s="1">
        <v>0</v>
      </c>
      <c r="AO151" s="1">
        <v>0</v>
      </c>
      <c r="AP151" s="1">
        <v>0</v>
      </c>
      <c r="AQ151" s="1">
        <f t="shared" si="35"/>
        <v>500000</v>
      </c>
      <c r="AR151">
        <v>0</v>
      </c>
      <c r="AS151">
        <v>0</v>
      </c>
      <c r="AT151">
        <v>0</v>
      </c>
      <c r="AU151">
        <v>0</v>
      </c>
      <c r="AV151">
        <v>0</v>
      </c>
      <c r="AW151" s="93">
        <v>0</v>
      </c>
      <c r="AX151" s="1">
        <f t="shared" si="36"/>
        <v>500000</v>
      </c>
      <c r="AY151" s="1">
        <v>0</v>
      </c>
      <c r="AZ151" s="1"/>
      <c r="BA151" s="1"/>
      <c r="BB151" s="1">
        <f t="shared" si="37"/>
        <v>500000</v>
      </c>
    </row>
    <row r="152" spans="1:54" hidden="1" x14ac:dyDescent="0.3">
      <c r="A152" t="str">
        <f>VLOOKUP(B152,'Cubo 13 de marzo'!$A$1:$I$384,1,0)</f>
        <v>529810430011</v>
      </c>
      <c r="B152" t="str">
        <f t="shared" si="27"/>
        <v>529810430011</v>
      </c>
      <c r="C152" s="99">
        <v>5</v>
      </c>
      <c r="D152" s="99" t="str">
        <f t="shared" si="28"/>
        <v>298</v>
      </c>
      <c r="E152" s="99" t="str">
        <f t="shared" si="29"/>
        <v>1</v>
      </c>
      <c r="F152" s="99" t="str">
        <f t="shared" si="30"/>
        <v>0</v>
      </c>
      <c r="G152" s="99">
        <f t="shared" si="31"/>
        <v>43</v>
      </c>
      <c r="H152" s="99" t="str">
        <f t="shared" si="32"/>
        <v>00</v>
      </c>
      <c r="I152" s="99">
        <v>11</v>
      </c>
      <c r="J152" t="s">
        <v>124</v>
      </c>
      <c r="K152" t="s">
        <v>125</v>
      </c>
      <c r="L152" t="s">
        <v>111</v>
      </c>
      <c r="M152" t="s">
        <v>512</v>
      </c>
      <c r="N152" t="s">
        <v>609</v>
      </c>
      <c r="O152" t="s">
        <v>112</v>
      </c>
      <c r="P152" t="s">
        <v>49</v>
      </c>
      <c r="Q152" t="s">
        <v>617</v>
      </c>
      <c r="R152" t="s">
        <v>539</v>
      </c>
      <c r="S152" t="s">
        <v>103</v>
      </c>
      <c r="T152" t="s">
        <v>104</v>
      </c>
      <c r="U152">
        <v>6</v>
      </c>
      <c r="V152" t="s">
        <v>75</v>
      </c>
      <c r="W152" s="96">
        <v>43</v>
      </c>
      <c r="X152" t="s">
        <v>113</v>
      </c>
      <c r="Y152" t="s">
        <v>114</v>
      </c>
      <c r="Z152" t="s">
        <v>115</v>
      </c>
      <c r="AA152">
        <v>2000</v>
      </c>
      <c r="AB152" t="s">
        <v>66</v>
      </c>
      <c r="AC152" s="86">
        <v>2981</v>
      </c>
      <c r="AD152" s="86" t="s">
        <v>275</v>
      </c>
      <c r="AE152" s="96" t="s">
        <v>1148</v>
      </c>
      <c r="AF152" s="86" t="s">
        <v>57</v>
      </c>
      <c r="AG152" s="87">
        <v>500000</v>
      </c>
      <c r="AH152" s="1">
        <v>500000</v>
      </c>
      <c r="AI152" s="1">
        <v>0</v>
      </c>
      <c r="AJ152" s="1">
        <v>0</v>
      </c>
      <c r="AK152" s="1">
        <f t="shared" si="33"/>
        <v>0</v>
      </c>
      <c r="AL152" s="1">
        <v>0</v>
      </c>
      <c r="AM152" s="1">
        <f t="shared" si="34"/>
        <v>0</v>
      </c>
      <c r="AN152" s="1">
        <v>0</v>
      </c>
      <c r="AO152" s="1">
        <v>0</v>
      </c>
      <c r="AP152" s="1">
        <v>0</v>
      </c>
      <c r="AQ152" s="1">
        <f t="shared" si="35"/>
        <v>500000</v>
      </c>
      <c r="AR152">
        <v>0</v>
      </c>
      <c r="AS152">
        <v>0</v>
      </c>
      <c r="AT152">
        <v>0</v>
      </c>
      <c r="AU152">
        <v>0</v>
      </c>
      <c r="AV152">
        <v>0</v>
      </c>
      <c r="AW152" s="93">
        <v>0</v>
      </c>
      <c r="AX152" s="1">
        <f t="shared" si="36"/>
        <v>500000</v>
      </c>
      <c r="AY152" s="1">
        <v>0</v>
      </c>
      <c r="AZ152" s="1"/>
      <c r="BA152" s="1"/>
      <c r="BB152" s="1">
        <f t="shared" si="37"/>
        <v>500000</v>
      </c>
    </row>
    <row r="153" spans="1:54" hidden="1" x14ac:dyDescent="0.3">
      <c r="A153" t="str">
        <f>VLOOKUP(B153,'Cubo 13 de marzo'!$A$1:$I$384,1,0)</f>
        <v>531112430025</v>
      </c>
      <c r="B153" t="str">
        <f t="shared" si="27"/>
        <v>531112430025</v>
      </c>
      <c r="C153" s="99">
        <v>5</v>
      </c>
      <c r="D153" s="99" t="str">
        <f t="shared" si="28"/>
        <v>311</v>
      </c>
      <c r="E153" s="99" t="str">
        <f t="shared" si="29"/>
        <v>1</v>
      </c>
      <c r="F153" s="99" t="str">
        <f t="shared" si="30"/>
        <v>2</v>
      </c>
      <c r="G153" s="99">
        <f t="shared" si="31"/>
        <v>43</v>
      </c>
      <c r="H153" s="99" t="str">
        <f t="shared" si="32"/>
        <v>00</v>
      </c>
      <c r="I153" s="99">
        <v>25</v>
      </c>
      <c r="J153" t="s">
        <v>32</v>
      </c>
      <c r="K153" t="s">
        <v>33</v>
      </c>
      <c r="L153" t="s">
        <v>111</v>
      </c>
      <c r="M153" t="s">
        <v>512</v>
      </c>
      <c r="N153" t="s">
        <v>609</v>
      </c>
      <c r="O153" t="s">
        <v>112</v>
      </c>
      <c r="P153" t="s">
        <v>49</v>
      </c>
      <c r="Q153" t="s">
        <v>617</v>
      </c>
      <c r="R153" t="s">
        <v>539</v>
      </c>
      <c r="S153" t="s">
        <v>103</v>
      </c>
      <c r="T153" t="s">
        <v>104</v>
      </c>
      <c r="U153">
        <v>6</v>
      </c>
      <c r="V153" t="s">
        <v>75</v>
      </c>
      <c r="W153" s="96">
        <v>43</v>
      </c>
      <c r="X153" t="s">
        <v>113</v>
      </c>
      <c r="Y153" t="s">
        <v>114</v>
      </c>
      <c r="Z153" t="s">
        <v>115</v>
      </c>
      <c r="AA153">
        <v>3000</v>
      </c>
      <c r="AB153" t="s">
        <v>44</v>
      </c>
      <c r="AC153">
        <v>3111</v>
      </c>
      <c r="AD153" t="s">
        <v>116</v>
      </c>
      <c r="AE153" s="96" t="s">
        <v>1148</v>
      </c>
      <c r="AF153" t="s">
        <v>57</v>
      </c>
      <c r="AG153" s="6">
        <v>0</v>
      </c>
      <c r="AH153" s="1">
        <v>164121261.90000001</v>
      </c>
      <c r="AI153" s="1">
        <v>0</v>
      </c>
      <c r="AJ153" s="1">
        <v>0</v>
      </c>
      <c r="AK153" s="1">
        <f t="shared" si="33"/>
        <v>0</v>
      </c>
      <c r="AL153" s="1">
        <v>0</v>
      </c>
      <c r="AM153" s="1">
        <f t="shared" si="34"/>
        <v>0</v>
      </c>
      <c r="AN153" s="1">
        <v>0</v>
      </c>
      <c r="AO153" s="1">
        <v>0</v>
      </c>
      <c r="AP153" s="1">
        <v>0</v>
      </c>
      <c r="AQ153" s="1">
        <f t="shared" si="35"/>
        <v>0</v>
      </c>
      <c r="AR153">
        <v>0</v>
      </c>
      <c r="AS153">
        <v>7.88</v>
      </c>
      <c r="AT153">
        <v>0</v>
      </c>
      <c r="AU153" s="1">
        <v>164121269.78</v>
      </c>
      <c r="AV153" s="1">
        <v>-164121261.90000001</v>
      </c>
      <c r="AW153" s="93">
        <v>0</v>
      </c>
      <c r="AX153" s="1">
        <f t="shared" si="36"/>
        <v>0</v>
      </c>
      <c r="AY153" s="1">
        <v>0</v>
      </c>
      <c r="AZ153" s="1"/>
      <c r="BA153" s="1"/>
      <c r="BB153" s="1">
        <f t="shared" si="37"/>
        <v>0</v>
      </c>
    </row>
    <row r="154" spans="1:54" hidden="1" x14ac:dyDescent="0.3">
      <c r="A154" t="str">
        <f>VLOOKUP(B154,'Cubo 13 de marzo'!$A$1:$I$384,1,0)</f>
        <v>531112260025</v>
      </c>
      <c r="B154" t="str">
        <f t="shared" si="27"/>
        <v>531112260025</v>
      </c>
      <c r="C154" s="99">
        <v>5</v>
      </c>
      <c r="D154" s="99" t="str">
        <f t="shared" si="28"/>
        <v>311</v>
      </c>
      <c r="E154" s="99" t="str">
        <f t="shared" si="29"/>
        <v>1</v>
      </c>
      <c r="F154" s="99" t="str">
        <f t="shared" si="30"/>
        <v>2</v>
      </c>
      <c r="G154" s="99">
        <f t="shared" si="31"/>
        <v>26</v>
      </c>
      <c r="H154" s="99" t="str">
        <f t="shared" si="32"/>
        <v>00</v>
      </c>
      <c r="I154" s="99">
        <v>25</v>
      </c>
      <c r="J154" t="s">
        <v>32</v>
      </c>
      <c r="K154" t="s">
        <v>33</v>
      </c>
      <c r="L154" t="s">
        <v>119</v>
      </c>
      <c r="M154" t="s">
        <v>512</v>
      </c>
      <c r="N154" t="s">
        <v>609</v>
      </c>
      <c r="O154" t="s">
        <v>120</v>
      </c>
      <c r="P154" t="s">
        <v>49</v>
      </c>
      <c r="Q154" t="s">
        <v>617</v>
      </c>
      <c r="R154" t="s">
        <v>539</v>
      </c>
      <c r="S154" t="s">
        <v>50</v>
      </c>
      <c r="T154" t="s">
        <v>51</v>
      </c>
      <c r="U154">
        <v>3</v>
      </c>
      <c r="V154" t="s">
        <v>52</v>
      </c>
      <c r="W154" s="96">
        <v>26</v>
      </c>
      <c r="X154" t="s">
        <v>121</v>
      </c>
      <c r="Y154" t="s">
        <v>122</v>
      </c>
      <c r="Z154" t="s">
        <v>123</v>
      </c>
      <c r="AA154">
        <v>3000</v>
      </c>
      <c r="AB154" t="s">
        <v>44</v>
      </c>
      <c r="AC154">
        <v>3111</v>
      </c>
      <c r="AD154" t="s">
        <v>116</v>
      </c>
      <c r="AE154" s="96" t="s">
        <v>1148</v>
      </c>
      <c r="AF154" t="s">
        <v>57</v>
      </c>
      <c r="AG154" s="6">
        <v>63000000</v>
      </c>
      <c r="AH154" s="1">
        <v>60000000</v>
      </c>
      <c r="AI154" s="1">
        <v>16184962</v>
      </c>
      <c r="AJ154" s="1">
        <v>16184962</v>
      </c>
      <c r="AK154" s="1">
        <f t="shared" si="33"/>
        <v>0</v>
      </c>
      <c r="AL154" s="1">
        <v>16184962</v>
      </c>
      <c r="AM154" s="1">
        <f t="shared" si="34"/>
        <v>0</v>
      </c>
      <c r="AN154" s="1">
        <v>16184962</v>
      </c>
      <c r="AO154" s="1">
        <v>0</v>
      </c>
      <c r="AP154" s="1">
        <v>16184962</v>
      </c>
      <c r="AQ154" s="1">
        <f t="shared" si="35"/>
        <v>46815038</v>
      </c>
      <c r="AR154">
        <v>0</v>
      </c>
      <c r="AS154" s="1">
        <v>3000000</v>
      </c>
      <c r="AT154">
        <v>0</v>
      </c>
      <c r="AU154">
        <v>0</v>
      </c>
      <c r="AV154" s="1">
        <v>3000000</v>
      </c>
      <c r="AW154" s="93">
        <v>0</v>
      </c>
      <c r="AX154" s="1">
        <f t="shared" si="36"/>
        <v>63000000</v>
      </c>
      <c r="AY154" s="1">
        <v>0</v>
      </c>
      <c r="AZ154" s="1"/>
      <c r="BA154" s="1"/>
      <c r="BB154" s="1">
        <f t="shared" si="37"/>
        <v>46815038</v>
      </c>
    </row>
    <row r="155" spans="1:54" hidden="1" x14ac:dyDescent="0.3">
      <c r="A155" t="str">
        <f>VLOOKUP(B155,'Cubo 13 de marzo'!$A$1:$I$384,1,0)</f>
        <v>531110090011</v>
      </c>
      <c r="B155" t="str">
        <f t="shared" si="27"/>
        <v>531110090011</v>
      </c>
      <c r="C155" s="99">
        <v>5</v>
      </c>
      <c r="D155" s="99" t="str">
        <f t="shared" si="28"/>
        <v>311</v>
      </c>
      <c r="E155" s="99" t="str">
        <f t="shared" si="29"/>
        <v>1</v>
      </c>
      <c r="F155" s="99" t="str">
        <f t="shared" si="30"/>
        <v>0</v>
      </c>
      <c r="G155" s="99" t="str">
        <f t="shared" si="31"/>
        <v>09</v>
      </c>
      <c r="H155" s="99" t="str">
        <f t="shared" si="32"/>
        <v>00</v>
      </c>
      <c r="I155" s="99">
        <v>11</v>
      </c>
      <c r="J155" t="s">
        <v>124</v>
      </c>
      <c r="K155" t="s">
        <v>125</v>
      </c>
      <c r="L155" t="s">
        <v>81</v>
      </c>
      <c r="M155" t="s">
        <v>615</v>
      </c>
      <c r="N155" t="s">
        <v>606</v>
      </c>
      <c r="O155" t="s">
        <v>82</v>
      </c>
      <c r="P155" t="s">
        <v>49</v>
      </c>
      <c r="Q155" t="s">
        <v>617</v>
      </c>
      <c r="R155" t="s">
        <v>539</v>
      </c>
      <c r="S155" t="s">
        <v>91</v>
      </c>
      <c r="T155" t="s">
        <v>92</v>
      </c>
      <c r="U155">
        <v>4</v>
      </c>
      <c r="V155" t="s">
        <v>40</v>
      </c>
      <c r="W155" s="96" t="s">
        <v>1157</v>
      </c>
      <c r="X155" t="s">
        <v>97</v>
      </c>
      <c r="Y155" t="s">
        <v>94</v>
      </c>
      <c r="Z155" t="s">
        <v>95</v>
      </c>
      <c r="AA155">
        <v>3000</v>
      </c>
      <c r="AB155" t="s">
        <v>44</v>
      </c>
      <c r="AC155">
        <v>3111</v>
      </c>
      <c r="AD155" t="s">
        <v>116</v>
      </c>
      <c r="AE155" s="96" t="s">
        <v>1148</v>
      </c>
      <c r="AF155" t="s">
        <v>57</v>
      </c>
      <c r="AG155" s="6">
        <v>9000000</v>
      </c>
      <c r="AH155" s="1">
        <v>9000000</v>
      </c>
      <c r="AI155" s="1">
        <v>2346067</v>
      </c>
      <c r="AJ155" s="1">
        <v>2346067</v>
      </c>
      <c r="AK155" s="1">
        <f t="shared" si="33"/>
        <v>0</v>
      </c>
      <c r="AL155" s="1">
        <v>2346067</v>
      </c>
      <c r="AM155" s="1">
        <f t="shared" si="34"/>
        <v>845218</v>
      </c>
      <c r="AN155" s="1">
        <v>1500849</v>
      </c>
      <c r="AO155" s="1">
        <v>0</v>
      </c>
      <c r="AP155" s="1">
        <v>1500849</v>
      </c>
      <c r="AQ155" s="1">
        <f t="shared" si="35"/>
        <v>6653933</v>
      </c>
      <c r="AR155">
        <v>0</v>
      </c>
      <c r="AS155">
        <v>0</v>
      </c>
      <c r="AT155">
        <v>0</v>
      </c>
      <c r="AU155">
        <v>0</v>
      </c>
      <c r="AV155">
        <v>0</v>
      </c>
      <c r="AW155" s="93">
        <v>0</v>
      </c>
      <c r="AX155" s="1">
        <f t="shared" si="36"/>
        <v>9000000</v>
      </c>
      <c r="AY155" s="1">
        <v>0</v>
      </c>
      <c r="AZ155" s="1"/>
      <c r="BA155" s="1"/>
      <c r="BB155" s="1">
        <f t="shared" si="37"/>
        <v>6653933</v>
      </c>
    </row>
    <row r="156" spans="1:54" hidden="1" x14ac:dyDescent="0.3">
      <c r="A156" t="str">
        <f>VLOOKUP(B156,'Cubo 13 de marzo'!$A$1:$I$384,1,0)</f>
        <v>531110430011</v>
      </c>
      <c r="B156" t="str">
        <f t="shared" si="27"/>
        <v>531110430011</v>
      </c>
      <c r="C156" s="99">
        <v>5</v>
      </c>
      <c r="D156" s="99" t="str">
        <f t="shared" si="28"/>
        <v>311</v>
      </c>
      <c r="E156" s="99" t="str">
        <f t="shared" si="29"/>
        <v>1</v>
      </c>
      <c r="F156" s="99" t="str">
        <f t="shared" si="30"/>
        <v>0</v>
      </c>
      <c r="G156" s="99">
        <f t="shared" si="31"/>
        <v>43</v>
      </c>
      <c r="H156" s="99" t="str">
        <f t="shared" si="32"/>
        <v>00</v>
      </c>
      <c r="I156" s="99">
        <v>11</v>
      </c>
      <c r="J156" t="s">
        <v>124</v>
      </c>
      <c r="K156" t="s">
        <v>125</v>
      </c>
      <c r="L156" t="s">
        <v>111</v>
      </c>
      <c r="M156" t="s">
        <v>512</v>
      </c>
      <c r="N156" t="s">
        <v>609</v>
      </c>
      <c r="O156" t="s">
        <v>112</v>
      </c>
      <c r="P156" t="s">
        <v>49</v>
      </c>
      <c r="Q156" t="s">
        <v>617</v>
      </c>
      <c r="R156" t="s">
        <v>539</v>
      </c>
      <c r="S156" t="s">
        <v>103</v>
      </c>
      <c r="T156" t="s">
        <v>104</v>
      </c>
      <c r="U156">
        <v>6</v>
      </c>
      <c r="V156" t="s">
        <v>75</v>
      </c>
      <c r="W156" s="96">
        <v>43</v>
      </c>
      <c r="X156" t="s">
        <v>113</v>
      </c>
      <c r="Y156" t="s">
        <v>114</v>
      </c>
      <c r="Z156" t="s">
        <v>115</v>
      </c>
      <c r="AA156">
        <v>3000</v>
      </c>
      <c r="AB156" t="s">
        <v>44</v>
      </c>
      <c r="AC156">
        <v>3111</v>
      </c>
      <c r="AD156" t="s">
        <v>116</v>
      </c>
      <c r="AE156" s="96" t="s">
        <v>1148</v>
      </c>
      <c r="AF156" t="s">
        <v>57</v>
      </c>
      <c r="AG156" s="6">
        <v>244924759.06</v>
      </c>
      <c r="AH156" s="1">
        <v>43803497.159999996</v>
      </c>
      <c r="AI156" s="1">
        <v>59901393</v>
      </c>
      <c r="AJ156" s="1">
        <v>59901393</v>
      </c>
      <c r="AK156" s="1">
        <f t="shared" si="33"/>
        <v>19086903</v>
      </c>
      <c r="AL156" s="1">
        <v>40814490</v>
      </c>
      <c r="AM156" s="1">
        <f t="shared" si="34"/>
        <v>0</v>
      </c>
      <c r="AN156" s="1">
        <v>40814490</v>
      </c>
      <c r="AO156" s="1">
        <v>0</v>
      </c>
      <c r="AP156" s="1">
        <v>40814490</v>
      </c>
      <c r="AQ156" s="1">
        <f t="shared" si="35"/>
        <v>185023366.06</v>
      </c>
      <c r="AR156" s="1">
        <v>201121269.78</v>
      </c>
      <c r="AS156">
        <v>0</v>
      </c>
      <c r="AT156">
        <v>0</v>
      </c>
      <c r="AU156">
        <v>7.88</v>
      </c>
      <c r="AV156" s="1">
        <v>201121261.90000001</v>
      </c>
      <c r="AW156" s="93">
        <v>0</v>
      </c>
      <c r="AX156" s="1">
        <f t="shared" si="36"/>
        <v>244924759.06</v>
      </c>
      <c r="AY156" s="1">
        <v>0</v>
      </c>
      <c r="AZ156" s="1"/>
      <c r="BA156" s="1"/>
      <c r="BB156" s="1">
        <f t="shared" si="37"/>
        <v>185023366.06</v>
      </c>
    </row>
    <row r="157" spans="1:54" hidden="1" x14ac:dyDescent="0.3">
      <c r="A157" t="str">
        <f>VLOOKUP(B157,'Cubo 13 de marzo'!$A$1:$I$384,1,0)</f>
        <v>531410660011</v>
      </c>
      <c r="B157" t="str">
        <f t="shared" si="27"/>
        <v>531410660011</v>
      </c>
      <c r="C157" s="99">
        <v>5</v>
      </c>
      <c r="D157" s="99" t="str">
        <f t="shared" si="28"/>
        <v>314</v>
      </c>
      <c r="E157" s="99" t="str">
        <f t="shared" si="29"/>
        <v>1</v>
      </c>
      <c r="F157" s="99" t="str">
        <f t="shared" si="30"/>
        <v>0</v>
      </c>
      <c r="G157" s="99">
        <f t="shared" si="31"/>
        <v>66</v>
      </c>
      <c r="H157" s="99" t="str">
        <f t="shared" si="32"/>
        <v>00</v>
      </c>
      <c r="I157" s="99">
        <v>11</v>
      </c>
      <c r="J157" t="s">
        <v>124</v>
      </c>
      <c r="K157" t="s">
        <v>125</v>
      </c>
      <c r="L157" t="s">
        <v>34</v>
      </c>
      <c r="M157" t="s">
        <v>616</v>
      </c>
      <c r="N157" t="s">
        <v>614</v>
      </c>
      <c r="O157" t="s">
        <v>35</v>
      </c>
      <c r="P157" t="s">
        <v>36</v>
      </c>
      <c r="Q157" t="s">
        <v>37</v>
      </c>
      <c r="R157" t="s">
        <v>539</v>
      </c>
      <c r="S157" t="s">
        <v>38</v>
      </c>
      <c r="T157" t="s">
        <v>39</v>
      </c>
      <c r="U157">
        <v>4</v>
      </c>
      <c r="V157" t="s">
        <v>40</v>
      </c>
      <c r="W157" s="96">
        <v>66</v>
      </c>
      <c r="X157" t="s">
        <v>41</v>
      </c>
      <c r="Y157" t="s">
        <v>42</v>
      </c>
      <c r="Z157" t="s">
        <v>43</v>
      </c>
      <c r="AA157">
        <v>3000</v>
      </c>
      <c r="AB157" t="s">
        <v>44</v>
      </c>
      <c r="AC157">
        <v>3141</v>
      </c>
      <c r="AD157" t="s">
        <v>162</v>
      </c>
      <c r="AE157" s="96" t="s">
        <v>1148</v>
      </c>
      <c r="AF157" t="s">
        <v>57</v>
      </c>
      <c r="AG157" s="6">
        <v>120000</v>
      </c>
      <c r="AH157" s="1">
        <v>120000</v>
      </c>
      <c r="AI157" s="1">
        <v>0</v>
      </c>
      <c r="AJ157" s="1">
        <v>0</v>
      </c>
      <c r="AK157" s="1">
        <f t="shared" si="33"/>
        <v>0</v>
      </c>
      <c r="AL157" s="1">
        <v>0</v>
      </c>
      <c r="AM157" s="1">
        <f t="shared" si="34"/>
        <v>0</v>
      </c>
      <c r="AN157" s="1">
        <v>0</v>
      </c>
      <c r="AO157" s="1">
        <v>0</v>
      </c>
      <c r="AP157" s="1">
        <v>0</v>
      </c>
      <c r="AQ157" s="1">
        <f t="shared" si="35"/>
        <v>120000</v>
      </c>
      <c r="AR157">
        <v>0</v>
      </c>
      <c r="AS157">
        <v>0</v>
      </c>
      <c r="AT157">
        <v>0</v>
      </c>
      <c r="AU157">
        <v>0</v>
      </c>
      <c r="AV157">
        <v>0</v>
      </c>
      <c r="AW157" s="93">
        <v>0</v>
      </c>
      <c r="AX157" s="1">
        <f t="shared" si="36"/>
        <v>120000</v>
      </c>
      <c r="AY157" s="1">
        <v>0</v>
      </c>
      <c r="AZ157" s="1"/>
      <c r="BA157" s="1"/>
      <c r="BB157" s="1">
        <f t="shared" si="37"/>
        <v>120000</v>
      </c>
    </row>
    <row r="158" spans="1:54" hidden="1" x14ac:dyDescent="0.3">
      <c r="A158" t="str">
        <f>VLOOKUP(B158,'Cubo 13 de marzo'!$A$1:$I$384,1,0)</f>
        <v>531410090011</v>
      </c>
      <c r="B158" t="str">
        <f t="shared" si="27"/>
        <v>531410090011</v>
      </c>
      <c r="C158" s="99">
        <v>5</v>
      </c>
      <c r="D158" s="99" t="str">
        <f t="shared" si="28"/>
        <v>314</v>
      </c>
      <c r="E158" s="99" t="str">
        <f t="shared" si="29"/>
        <v>1</v>
      </c>
      <c r="F158" s="99" t="str">
        <f t="shared" si="30"/>
        <v>0</v>
      </c>
      <c r="G158" s="99" t="str">
        <f t="shared" si="31"/>
        <v>09</v>
      </c>
      <c r="H158" s="99" t="str">
        <f t="shared" si="32"/>
        <v>00</v>
      </c>
      <c r="I158" s="99">
        <v>11</v>
      </c>
      <c r="J158" t="s">
        <v>124</v>
      </c>
      <c r="K158" t="s">
        <v>125</v>
      </c>
      <c r="L158" t="s">
        <v>81</v>
      </c>
      <c r="M158" t="s">
        <v>615</v>
      </c>
      <c r="N158" t="s">
        <v>606</v>
      </c>
      <c r="O158" t="s">
        <v>82</v>
      </c>
      <c r="P158" t="s">
        <v>49</v>
      </c>
      <c r="Q158" t="s">
        <v>617</v>
      </c>
      <c r="R158" t="s">
        <v>539</v>
      </c>
      <c r="S158" t="s">
        <v>91</v>
      </c>
      <c r="T158" t="s">
        <v>92</v>
      </c>
      <c r="U158">
        <v>4</v>
      </c>
      <c r="V158" t="s">
        <v>40</v>
      </c>
      <c r="W158" s="96" t="s">
        <v>1157</v>
      </c>
      <c r="X158" t="s">
        <v>97</v>
      </c>
      <c r="Y158" t="s">
        <v>94</v>
      </c>
      <c r="Z158" t="s">
        <v>95</v>
      </c>
      <c r="AA158">
        <v>3000</v>
      </c>
      <c r="AB158" t="s">
        <v>44</v>
      </c>
      <c r="AC158">
        <v>3141</v>
      </c>
      <c r="AD158" t="s">
        <v>162</v>
      </c>
      <c r="AE158" s="96" t="s">
        <v>1148</v>
      </c>
      <c r="AF158" t="s">
        <v>57</v>
      </c>
      <c r="AG158" s="6">
        <v>700000</v>
      </c>
      <c r="AH158" s="1">
        <v>700000</v>
      </c>
      <c r="AI158" s="1">
        <v>0</v>
      </c>
      <c r="AJ158" s="1">
        <v>0</v>
      </c>
      <c r="AK158" s="1">
        <f t="shared" si="33"/>
        <v>0</v>
      </c>
      <c r="AL158" s="1">
        <v>0</v>
      </c>
      <c r="AM158" s="1">
        <f t="shared" si="34"/>
        <v>0</v>
      </c>
      <c r="AN158" s="1">
        <v>0</v>
      </c>
      <c r="AO158" s="1">
        <v>0</v>
      </c>
      <c r="AP158" s="1">
        <v>0</v>
      </c>
      <c r="AQ158" s="1">
        <f t="shared" si="35"/>
        <v>700000</v>
      </c>
      <c r="AR158">
        <v>0</v>
      </c>
      <c r="AS158">
        <v>0</v>
      </c>
      <c r="AT158">
        <v>0</v>
      </c>
      <c r="AU158">
        <v>0</v>
      </c>
      <c r="AV158">
        <v>0</v>
      </c>
      <c r="AW158" s="93">
        <v>0</v>
      </c>
      <c r="AX158" s="1">
        <f t="shared" si="36"/>
        <v>700000</v>
      </c>
      <c r="AY158" s="1">
        <v>0</v>
      </c>
      <c r="AZ158" s="1"/>
      <c r="BA158" s="1"/>
      <c r="BB158" s="1">
        <f t="shared" si="37"/>
        <v>700000</v>
      </c>
    </row>
    <row r="159" spans="1:54" hidden="1" x14ac:dyDescent="0.3">
      <c r="A159" t="str">
        <f>VLOOKUP(B159,'Cubo 13 de marzo'!$A$1:$I$384,1,0)</f>
        <v>531610660011</v>
      </c>
      <c r="B159" t="str">
        <f t="shared" si="27"/>
        <v>531610660011</v>
      </c>
      <c r="C159" s="99">
        <v>5</v>
      </c>
      <c r="D159" s="99" t="str">
        <f t="shared" si="28"/>
        <v>316</v>
      </c>
      <c r="E159" s="99" t="str">
        <f t="shared" si="29"/>
        <v>1</v>
      </c>
      <c r="F159" s="99" t="str">
        <f t="shared" si="30"/>
        <v>0</v>
      </c>
      <c r="G159" s="99">
        <f t="shared" si="31"/>
        <v>66</v>
      </c>
      <c r="H159" s="99" t="str">
        <f t="shared" si="32"/>
        <v>00</v>
      </c>
      <c r="I159" s="99">
        <v>11</v>
      </c>
      <c r="J159" t="s">
        <v>124</v>
      </c>
      <c r="K159" t="s">
        <v>125</v>
      </c>
      <c r="L159" t="s">
        <v>34</v>
      </c>
      <c r="M159" t="s">
        <v>616</v>
      </c>
      <c r="N159" t="s">
        <v>614</v>
      </c>
      <c r="O159" t="s">
        <v>35</v>
      </c>
      <c r="P159" t="s">
        <v>36</v>
      </c>
      <c r="Q159" t="s">
        <v>37</v>
      </c>
      <c r="R159" t="s">
        <v>539</v>
      </c>
      <c r="S159" t="s">
        <v>38</v>
      </c>
      <c r="T159" t="s">
        <v>39</v>
      </c>
      <c r="U159">
        <v>4</v>
      </c>
      <c r="V159" t="s">
        <v>40</v>
      </c>
      <c r="W159" s="96">
        <v>66</v>
      </c>
      <c r="X159" t="s">
        <v>41</v>
      </c>
      <c r="Y159" t="s">
        <v>42</v>
      </c>
      <c r="Z159" t="s">
        <v>43</v>
      </c>
      <c r="AA159">
        <v>3000</v>
      </c>
      <c r="AB159" t="s">
        <v>44</v>
      </c>
      <c r="AC159" s="90">
        <v>3161</v>
      </c>
      <c r="AD159" s="90" t="s">
        <v>163</v>
      </c>
      <c r="AE159" s="96" t="s">
        <v>1148</v>
      </c>
      <c r="AF159" s="90" t="s">
        <v>57</v>
      </c>
      <c r="AG159" s="91">
        <v>1150000</v>
      </c>
      <c r="AH159" s="1">
        <v>1150000</v>
      </c>
      <c r="AI159" s="1">
        <v>0</v>
      </c>
      <c r="AJ159" s="1">
        <v>0</v>
      </c>
      <c r="AK159" s="1">
        <f t="shared" si="33"/>
        <v>0</v>
      </c>
      <c r="AL159" s="1">
        <v>0</v>
      </c>
      <c r="AM159" s="1">
        <f t="shared" si="34"/>
        <v>0</v>
      </c>
      <c r="AN159" s="1">
        <v>0</v>
      </c>
      <c r="AO159" s="1">
        <v>0</v>
      </c>
      <c r="AP159" s="1">
        <v>0</v>
      </c>
      <c r="AQ159" s="1">
        <f t="shared" si="35"/>
        <v>1150000</v>
      </c>
      <c r="AR159">
        <v>0</v>
      </c>
      <c r="AS159">
        <v>0</v>
      </c>
      <c r="AT159">
        <v>0</v>
      </c>
      <c r="AU159">
        <v>0</v>
      </c>
      <c r="AV159">
        <v>0</v>
      </c>
      <c r="AW159" s="93">
        <v>0</v>
      </c>
      <c r="AX159" s="1">
        <f t="shared" si="36"/>
        <v>1150000</v>
      </c>
      <c r="AY159" s="1">
        <v>0</v>
      </c>
      <c r="AZ159" s="1"/>
      <c r="BA159" s="1"/>
      <c r="BB159" s="1">
        <f t="shared" si="37"/>
        <v>1150000</v>
      </c>
    </row>
    <row r="160" spans="1:54" hidden="1" x14ac:dyDescent="0.3">
      <c r="A160" t="str">
        <f>VLOOKUP(B160,'Cubo 13 de marzo'!$A$1:$I$384,1,0)</f>
        <v>531610210011</v>
      </c>
      <c r="B160" t="str">
        <f t="shared" si="27"/>
        <v>531610210011</v>
      </c>
      <c r="C160" s="99">
        <v>5</v>
      </c>
      <c r="D160" s="99" t="str">
        <f t="shared" si="28"/>
        <v>316</v>
      </c>
      <c r="E160" s="99" t="str">
        <f t="shared" si="29"/>
        <v>1</v>
      </c>
      <c r="F160" s="99" t="str">
        <f t="shared" si="30"/>
        <v>0</v>
      </c>
      <c r="G160" s="99">
        <f t="shared" si="31"/>
        <v>21</v>
      </c>
      <c r="H160" s="99" t="str">
        <f t="shared" si="32"/>
        <v>00</v>
      </c>
      <c r="I160" s="99">
        <v>11</v>
      </c>
      <c r="J160" t="s">
        <v>124</v>
      </c>
      <c r="K160" t="s">
        <v>125</v>
      </c>
      <c r="L160" t="s">
        <v>58</v>
      </c>
      <c r="M160" t="s">
        <v>615</v>
      </c>
      <c r="N160" t="s">
        <v>607</v>
      </c>
      <c r="O160" t="s">
        <v>59</v>
      </c>
      <c r="P160" t="s">
        <v>49</v>
      </c>
      <c r="Q160" t="s">
        <v>617</v>
      </c>
      <c r="R160" t="s">
        <v>539</v>
      </c>
      <c r="S160" t="s">
        <v>60</v>
      </c>
      <c r="T160" t="s">
        <v>61</v>
      </c>
      <c r="U160">
        <v>1</v>
      </c>
      <c r="V160" t="s">
        <v>62</v>
      </c>
      <c r="W160" s="96">
        <v>21</v>
      </c>
      <c r="X160" t="s">
        <v>69</v>
      </c>
      <c r="Y160" t="s">
        <v>64</v>
      </c>
      <c r="Z160" t="s">
        <v>65</v>
      </c>
      <c r="AA160">
        <v>3000</v>
      </c>
      <c r="AB160" t="s">
        <v>44</v>
      </c>
      <c r="AC160">
        <v>3161</v>
      </c>
      <c r="AD160" t="s">
        <v>163</v>
      </c>
      <c r="AE160" s="96" t="s">
        <v>1148</v>
      </c>
      <c r="AF160" t="s">
        <v>57</v>
      </c>
      <c r="AG160" s="6">
        <v>591000</v>
      </c>
      <c r="AH160" s="1">
        <v>591000</v>
      </c>
      <c r="AI160" s="1">
        <v>0</v>
      </c>
      <c r="AJ160" s="1">
        <v>0</v>
      </c>
      <c r="AK160" s="1">
        <f t="shared" si="33"/>
        <v>0</v>
      </c>
      <c r="AL160" s="1">
        <v>0</v>
      </c>
      <c r="AM160" s="1">
        <f t="shared" si="34"/>
        <v>0</v>
      </c>
      <c r="AN160" s="1">
        <v>0</v>
      </c>
      <c r="AO160" s="1">
        <v>0</v>
      </c>
      <c r="AP160" s="1">
        <v>0</v>
      </c>
      <c r="AQ160" s="1">
        <f t="shared" si="35"/>
        <v>591000</v>
      </c>
      <c r="AR160">
        <v>0</v>
      </c>
      <c r="AS160">
        <v>0</v>
      </c>
      <c r="AT160">
        <v>0</v>
      </c>
      <c r="AU160">
        <v>0</v>
      </c>
      <c r="AV160">
        <v>0</v>
      </c>
      <c r="AW160" s="93">
        <v>0</v>
      </c>
      <c r="AX160" s="1">
        <f t="shared" si="36"/>
        <v>591000</v>
      </c>
      <c r="AY160" s="1">
        <v>0</v>
      </c>
      <c r="AZ160" s="1"/>
      <c r="BA160" s="1"/>
      <c r="BB160" s="1">
        <f t="shared" si="37"/>
        <v>591000</v>
      </c>
    </row>
    <row r="161" spans="1:54" hidden="1" x14ac:dyDescent="0.3">
      <c r="A161" t="str">
        <f>VLOOKUP(B161,'Cubo 13 de marzo'!$A$1:$I$384,1,0)</f>
        <v>531610090011</v>
      </c>
      <c r="B161" t="str">
        <f t="shared" si="27"/>
        <v>531610090011</v>
      </c>
      <c r="C161" s="99">
        <v>5</v>
      </c>
      <c r="D161" s="99" t="str">
        <f t="shared" si="28"/>
        <v>316</v>
      </c>
      <c r="E161" s="99" t="str">
        <f t="shared" si="29"/>
        <v>1</v>
      </c>
      <c r="F161" s="99" t="str">
        <f t="shared" si="30"/>
        <v>0</v>
      </c>
      <c r="G161" s="99" t="str">
        <f t="shared" si="31"/>
        <v>09</v>
      </c>
      <c r="H161" s="99" t="str">
        <f t="shared" si="32"/>
        <v>00</v>
      </c>
      <c r="I161" s="99">
        <v>11</v>
      </c>
      <c r="J161" t="s">
        <v>124</v>
      </c>
      <c r="K161" t="s">
        <v>125</v>
      </c>
      <c r="L161" t="s">
        <v>81</v>
      </c>
      <c r="M161" t="s">
        <v>615</v>
      </c>
      <c r="N161" t="s">
        <v>606</v>
      </c>
      <c r="O161" t="s">
        <v>82</v>
      </c>
      <c r="P161" t="s">
        <v>49</v>
      </c>
      <c r="Q161" t="s">
        <v>617</v>
      </c>
      <c r="R161" t="s">
        <v>539</v>
      </c>
      <c r="S161" t="s">
        <v>91</v>
      </c>
      <c r="T161" t="s">
        <v>92</v>
      </c>
      <c r="U161">
        <v>4</v>
      </c>
      <c r="V161" t="s">
        <v>40</v>
      </c>
      <c r="W161" s="96" t="s">
        <v>1157</v>
      </c>
      <c r="X161" t="s">
        <v>97</v>
      </c>
      <c r="Y161" t="s">
        <v>94</v>
      </c>
      <c r="Z161" t="s">
        <v>95</v>
      </c>
      <c r="AA161">
        <v>3000</v>
      </c>
      <c r="AB161" t="s">
        <v>44</v>
      </c>
      <c r="AC161">
        <v>3161</v>
      </c>
      <c r="AD161" t="s">
        <v>163</v>
      </c>
      <c r="AE161" s="96" t="s">
        <v>1148</v>
      </c>
      <c r="AF161" t="s">
        <v>57</v>
      </c>
      <c r="AG161" s="6">
        <v>2881314.74</v>
      </c>
      <c r="AH161" s="1">
        <v>2800000</v>
      </c>
      <c r="AI161" s="1">
        <v>2881314.72</v>
      </c>
      <c r="AJ161" s="1">
        <v>2881314.72</v>
      </c>
      <c r="AK161" s="1">
        <f t="shared" si="33"/>
        <v>2401095.6</v>
      </c>
      <c r="AL161" s="1">
        <v>480219.12</v>
      </c>
      <c r="AM161" s="1">
        <f t="shared" si="34"/>
        <v>480219.12</v>
      </c>
      <c r="AN161" s="1">
        <v>0</v>
      </c>
      <c r="AO161" s="1">
        <v>0</v>
      </c>
      <c r="AP161" s="1">
        <v>0</v>
      </c>
      <c r="AQ161" s="1">
        <f t="shared" si="35"/>
        <v>2.0000000018626451E-2</v>
      </c>
      <c r="AR161" s="1">
        <v>81314.740000000005</v>
      </c>
      <c r="AS161">
        <v>0</v>
      </c>
      <c r="AT161">
        <v>0</v>
      </c>
      <c r="AU161">
        <v>0</v>
      </c>
      <c r="AV161" s="1">
        <v>81314.740000000005</v>
      </c>
      <c r="AW161" s="93">
        <v>0</v>
      </c>
      <c r="AX161" s="1">
        <f t="shared" si="36"/>
        <v>2881314.74</v>
      </c>
      <c r="AY161" s="1">
        <v>0</v>
      </c>
      <c r="AZ161" s="1"/>
      <c r="BA161" s="1"/>
      <c r="BB161" s="1">
        <f t="shared" si="37"/>
        <v>2.0000000018626451E-2</v>
      </c>
    </row>
    <row r="162" spans="1:54" hidden="1" x14ac:dyDescent="0.3">
      <c r="A162" t="str">
        <f>VLOOKUP(B162,'Cubo 13 de marzo'!$A$1:$I$384,1,0)</f>
        <v>531712666425</v>
      </c>
      <c r="B162" t="str">
        <f t="shared" si="27"/>
        <v>531712666425</v>
      </c>
      <c r="C162" s="99">
        <v>5</v>
      </c>
      <c r="D162" s="99" t="str">
        <f t="shared" si="28"/>
        <v>317</v>
      </c>
      <c r="E162" s="99" t="str">
        <f t="shared" si="29"/>
        <v>1</v>
      </c>
      <c r="F162" s="99" t="str">
        <f t="shared" si="30"/>
        <v>2</v>
      </c>
      <c r="G162" s="99">
        <f t="shared" si="31"/>
        <v>66</v>
      </c>
      <c r="H162" s="99">
        <f t="shared" si="32"/>
        <v>64</v>
      </c>
      <c r="I162" s="99">
        <v>25</v>
      </c>
      <c r="J162" t="s">
        <v>32</v>
      </c>
      <c r="K162" t="s">
        <v>33</v>
      </c>
      <c r="L162" t="s">
        <v>34</v>
      </c>
      <c r="M162" t="s">
        <v>616</v>
      </c>
      <c r="N162" t="s">
        <v>614</v>
      </c>
      <c r="O162" t="s">
        <v>35</v>
      </c>
      <c r="P162" t="s">
        <v>36</v>
      </c>
      <c r="Q162" t="s">
        <v>37</v>
      </c>
      <c r="R162" t="s">
        <v>539</v>
      </c>
      <c r="S162" t="s">
        <v>38</v>
      </c>
      <c r="T162" t="s">
        <v>39</v>
      </c>
      <c r="U162">
        <v>4</v>
      </c>
      <c r="V162" t="s">
        <v>40</v>
      </c>
      <c r="W162" s="96">
        <v>66</v>
      </c>
      <c r="X162" t="s">
        <v>41</v>
      </c>
      <c r="Y162" t="s">
        <v>42</v>
      </c>
      <c r="Z162" t="s">
        <v>43</v>
      </c>
      <c r="AA162">
        <v>3000</v>
      </c>
      <c r="AB162" t="s">
        <v>44</v>
      </c>
      <c r="AC162">
        <v>3171</v>
      </c>
      <c r="AD162" t="s">
        <v>45</v>
      </c>
      <c r="AE162" s="96">
        <v>64</v>
      </c>
      <c r="AF162" t="s">
        <v>46</v>
      </c>
      <c r="AG162" s="6">
        <v>40000000</v>
      </c>
      <c r="AH162" s="1">
        <v>40000002.280000001</v>
      </c>
      <c r="AI162" s="1">
        <v>0</v>
      </c>
      <c r="AJ162" s="1">
        <v>0</v>
      </c>
      <c r="AK162" s="1">
        <f t="shared" si="33"/>
        <v>0</v>
      </c>
      <c r="AL162" s="1">
        <v>0</v>
      </c>
      <c r="AM162" s="1">
        <f t="shared" si="34"/>
        <v>0</v>
      </c>
      <c r="AN162" s="1">
        <f>-AO163</f>
        <v>0</v>
      </c>
      <c r="AO162" s="1">
        <v>0</v>
      </c>
      <c r="AP162" s="1">
        <v>0</v>
      </c>
      <c r="AQ162" s="1">
        <f t="shared" si="35"/>
        <v>40000000</v>
      </c>
      <c r="AR162">
        <v>0</v>
      </c>
      <c r="AS162">
        <v>0</v>
      </c>
      <c r="AT162">
        <v>0</v>
      </c>
      <c r="AU162">
        <v>2.2799999999999998</v>
      </c>
      <c r="AV162">
        <v>-2.2799999999999998</v>
      </c>
      <c r="AW162" s="93">
        <v>0</v>
      </c>
      <c r="AX162" s="1">
        <f t="shared" si="36"/>
        <v>40000000</v>
      </c>
      <c r="AY162" s="1">
        <v>0</v>
      </c>
      <c r="AZ162" s="1"/>
      <c r="BA162" s="1"/>
      <c r="BB162" s="1">
        <f t="shared" si="37"/>
        <v>40000000</v>
      </c>
    </row>
    <row r="163" spans="1:54" hidden="1" x14ac:dyDescent="0.3">
      <c r="A163" t="str">
        <f>VLOOKUP(B163,'Cubo 13 de marzo'!$A$1:$I$384,1,0)</f>
        <v>533110020011</v>
      </c>
      <c r="B163" s="110" t="str">
        <f t="shared" si="27"/>
        <v>533110020011</v>
      </c>
      <c r="C163" s="99">
        <v>5</v>
      </c>
      <c r="D163" s="99" t="str">
        <f t="shared" si="28"/>
        <v>331</v>
      </c>
      <c r="E163" s="99" t="str">
        <f t="shared" si="29"/>
        <v>1</v>
      </c>
      <c r="F163" s="99" t="str">
        <f t="shared" si="30"/>
        <v>0</v>
      </c>
      <c r="G163" s="99" t="str">
        <f t="shared" si="31"/>
        <v>02</v>
      </c>
      <c r="H163" s="99" t="str">
        <f t="shared" si="32"/>
        <v>00</v>
      </c>
      <c r="I163" s="99">
        <v>11</v>
      </c>
      <c r="J163" t="s">
        <v>124</v>
      </c>
      <c r="K163" t="s">
        <v>125</v>
      </c>
      <c r="L163" t="s">
        <v>81</v>
      </c>
      <c r="M163" t="s">
        <v>615</v>
      </c>
      <c r="N163" t="s">
        <v>606</v>
      </c>
      <c r="O163" t="s">
        <v>82</v>
      </c>
      <c r="P163" t="s">
        <v>49</v>
      </c>
      <c r="Q163" t="s">
        <v>617</v>
      </c>
      <c r="R163" t="s">
        <v>539</v>
      </c>
      <c r="S163" t="s">
        <v>238</v>
      </c>
      <c r="T163" t="s">
        <v>239</v>
      </c>
      <c r="U163">
        <v>4</v>
      </c>
      <c r="V163" t="s">
        <v>40</v>
      </c>
      <c r="W163" s="96" t="s">
        <v>1150</v>
      </c>
      <c r="X163" t="s">
        <v>240</v>
      </c>
      <c r="Y163" t="s">
        <v>241</v>
      </c>
      <c r="Z163" t="s">
        <v>242</v>
      </c>
      <c r="AA163">
        <v>3000</v>
      </c>
      <c r="AB163" t="s">
        <v>44</v>
      </c>
      <c r="AC163">
        <v>3311</v>
      </c>
      <c r="AD163" t="s">
        <v>156</v>
      </c>
      <c r="AE163" s="96" t="s">
        <v>1148</v>
      </c>
      <c r="AF163" t="s">
        <v>57</v>
      </c>
      <c r="AG163" s="6">
        <v>500000</v>
      </c>
      <c r="AH163" s="1">
        <v>0</v>
      </c>
      <c r="AI163" s="1">
        <v>246312.92</v>
      </c>
      <c r="AJ163" s="1">
        <v>179613.66</v>
      </c>
      <c r="AK163" s="1">
        <f t="shared" si="33"/>
        <v>179613.66</v>
      </c>
      <c r="AL163" s="1">
        <v>0</v>
      </c>
      <c r="AM163" s="1">
        <f t="shared" si="34"/>
        <v>0</v>
      </c>
      <c r="AN163" s="1">
        <v>0</v>
      </c>
      <c r="AO163" s="1">
        <v>0</v>
      </c>
      <c r="AP163" s="1">
        <v>0</v>
      </c>
      <c r="AQ163" s="1">
        <f t="shared" si="35"/>
        <v>253687.08</v>
      </c>
      <c r="AR163" s="1">
        <v>500000</v>
      </c>
      <c r="AS163">
        <v>0</v>
      </c>
      <c r="AT163">
        <v>0</v>
      </c>
      <c r="AU163">
        <v>0</v>
      </c>
      <c r="AV163" s="1">
        <v>500000</v>
      </c>
      <c r="AW163" s="93">
        <v>0</v>
      </c>
      <c r="AX163" s="1">
        <f t="shared" si="36"/>
        <v>500000</v>
      </c>
      <c r="AY163" s="1">
        <v>0</v>
      </c>
      <c r="AZ163" s="1"/>
      <c r="BA163" s="1"/>
      <c r="BB163" s="1">
        <f t="shared" si="37"/>
        <v>253687.08</v>
      </c>
    </row>
    <row r="164" spans="1:54" hidden="1" x14ac:dyDescent="0.3">
      <c r="A164" t="str">
        <f>VLOOKUP(B164,'Cubo 13 de marzo'!$A$1:$I$384,1,0)</f>
        <v>531810060011</v>
      </c>
      <c r="B164" t="str">
        <f t="shared" si="27"/>
        <v>531810060011</v>
      </c>
      <c r="C164" s="99">
        <v>5</v>
      </c>
      <c r="D164" s="99" t="str">
        <f t="shared" si="28"/>
        <v>318</v>
      </c>
      <c r="E164" s="99" t="str">
        <f t="shared" si="29"/>
        <v>1</v>
      </c>
      <c r="F164" s="99" t="str">
        <f t="shared" si="30"/>
        <v>0</v>
      </c>
      <c r="G164" s="99" t="str">
        <f t="shared" si="31"/>
        <v>06</v>
      </c>
      <c r="H164" s="99" t="str">
        <f t="shared" si="32"/>
        <v>00</v>
      </c>
      <c r="I164" s="99">
        <v>11</v>
      </c>
      <c r="J164" t="s">
        <v>124</v>
      </c>
      <c r="K164" t="s">
        <v>125</v>
      </c>
      <c r="L164" t="s">
        <v>81</v>
      </c>
      <c r="M164" t="s">
        <v>615</v>
      </c>
      <c r="N164" t="s">
        <v>606</v>
      </c>
      <c r="O164" t="s">
        <v>82</v>
      </c>
      <c r="P164" t="s">
        <v>49</v>
      </c>
      <c r="Q164" t="s">
        <v>617</v>
      </c>
      <c r="R164" t="s">
        <v>539</v>
      </c>
      <c r="S164" t="s">
        <v>83</v>
      </c>
      <c r="T164" t="s">
        <v>84</v>
      </c>
      <c r="U164">
        <v>4</v>
      </c>
      <c r="V164" t="s">
        <v>40</v>
      </c>
      <c r="W164" s="96" t="s">
        <v>1154</v>
      </c>
      <c r="X164" t="s">
        <v>248</v>
      </c>
      <c r="Y164" t="s">
        <v>249</v>
      </c>
      <c r="Z164" t="s">
        <v>250</v>
      </c>
      <c r="AA164">
        <v>3000</v>
      </c>
      <c r="AB164" t="s">
        <v>44</v>
      </c>
      <c r="AC164">
        <v>3181</v>
      </c>
      <c r="AD164" t="s">
        <v>254</v>
      </c>
      <c r="AE164" s="96" t="s">
        <v>1148</v>
      </c>
      <c r="AF164" t="s">
        <v>57</v>
      </c>
      <c r="AG164" s="6">
        <v>7000</v>
      </c>
      <c r="AH164" s="1">
        <v>7000</v>
      </c>
      <c r="AI164" s="1">
        <v>0</v>
      </c>
      <c r="AJ164" s="1">
        <v>0</v>
      </c>
      <c r="AK164" s="1">
        <f t="shared" si="33"/>
        <v>0</v>
      </c>
      <c r="AL164" s="1">
        <v>0</v>
      </c>
      <c r="AM164" s="1">
        <f t="shared" si="34"/>
        <v>0</v>
      </c>
      <c r="AN164" s="1">
        <v>0</v>
      </c>
      <c r="AO164" s="1">
        <v>0</v>
      </c>
      <c r="AP164" s="1">
        <v>0</v>
      </c>
      <c r="AQ164" s="1">
        <f t="shared" si="35"/>
        <v>7000</v>
      </c>
      <c r="AR164">
        <v>0</v>
      </c>
      <c r="AS164">
        <v>0</v>
      </c>
      <c r="AT164">
        <v>0</v>
      </c>
      <c r="AU164">
        <v>0</v>
      </c>
      <c r="AV164">
        <v>0</v>
      </c>
      <c r="AW164" s="93">
        <v>0</v>
      </c>
      <c r="AX164" s="1">
        <f t="shared" si="36"/>
        <v>7000</v>
      </c>
      <c r="AY164" s="1">
        <v>0</v>
      </c>
      <c r="AZ164" s="1"/>
      <c r="BA164" s="1"/>
      <c r="BB164" s="1">
        <f t="shared" si="37"/>
        <v>7000</v>
      </c>
    </row>
    <row r="165" spans="1:54" hidden="1" x14ac:dyDescent="0.3">
      <c r="A165" t="str">
        <f>VLOOKUP(B165,'Cubo 13 de marzo'!$A$1:$I$384,1,0)</f>
        <v>532210090011</v>
      </c>
      <c r="B165" t="str">
        <f t="shared" si="27"/>
        <v>532210090011</v>
      </c>
      <c r="C165" s="99">
        <v>5</v>
      </c>
      <c r="D165" s="99" t="str">
        <f t="shared" si="28"/>
        <v>322</v>
      </c>
      <c r="E165" s="99" t="str">
        <f t="shared" si="29"/>
        <v>1</v>
      </c>
      <c r="F165" s="99" t="str">
        <f t="shared" si="30"/>
        <v>0</v>
      </c>
      <c r="G165" s="99" t="str">
        <f t="shared" si="31"/>
        <v>09</v>
      </c>
      <c r="H165" s="99" t="str">
        <f t="shared" si="32"/>
        <v>00</v>
      </c>
      <c r="I165" s="99">
        <v>11</v>
      </c>
      <c r="J165" t="s">
        <v>124</v>
      </c>
      <c r="K165" t="s">
        <v>125</v>
      </c>
      <c r="L165" t="s">
        <v>81</v>
      </c>
      <c r="M165" t="s">
        <v>615</v>
      </c>
      <c r="N165" t="s">
        <v>606</v>
      </c>
      <c r="O165" t="s">
        <v>82</v>
      </c>
      <c r="P165" t="s">
        <v>49</v>
      </c>
      <c r="Q165" t="s">
        <v>617</v>
      </c>
      <c r="R165" t="s">
        <v>539</v>
      </c>
      <c r="S165" t="s">
        <v>91</v>
      </c>
      <c r="T165" t="s">
        <v>92</v>
      </c>
      <c r="U165">
        <v>4</v>
      </c>
      <c r="V165" t="s">
        <v>40</v>
      </c>
      <c r="W165" s="96" t="s">
        <v>1157</v>
      </c>
      <c r="X165" t="s">
        <v>97</v>
      </c>
      <c r="Y165" t="s">
        <v>94</v>
      </c>
      <c r="Z165" t="s">
        <v>95</v>
      </c>
      <c r="AA165">
        <v>3000</v>
      </c>
      <c r="AB165" t="s">
        <v>44</v>
      </c>
      <c r="AC165">
        <v>3221</v>
      </c>
      <c r="AD165" t="s">
        <v>276</v>
      </c>
      <c r="AE165" s="96" t="s">
        <v>1148</v>
      </c>
      <c r="AF165" t="s">
        <v>57</v>
      </c>
      <c r="AG165" s="6">
        <v>6520000</v>
      </c>
      <c r="AH165" s="1">
        <v>5820000</v>
      </c>
      <c r="AI165" s="1">
        <v>5780862.4100000001</v>
      </c>
      <c r="AJ165" s="1">
        <v>5691830.0899999999</v>
      </c>
      <c r="AK165" s="1">
        <f t="shared" si="33"/>
        <v>5469249.29</v>
      </c>
      <c r="AL165" s="1">
        <v>222580.8</v>
      </c>
      <c r="AM165" s="1">
        <f t="shared" si="34"/>
        <v>222580.8</v>
      </c>
      <c r="AN165" s="1">
        <v>0</v>
      </c>
      <c r="AO165" s="1">
        <v>0</v>
      </c>
      <c r="AP165" s="1">
        <v>0</v>
      </c>
      <c r="AQ165" s="1">
        <f t="shared" si="35"/>
        <v>739137.58999999985</v>
      </c>
      <c r="AR165" s="1">
        <v>700000</v>
      </c>
      <c r="AS165">
        <v>0</v>
      </c>
      <c r="AT165">
        <v>0</v>
      </c>
      <c r="AU165">
        <v>0</v>
      </c>
      <c r="AV165" s="1">
        <v>700000</v>
      </c>
      <c r="AW165" s="93">
        <v>0</v>
      </c>
      <c r="AX165" s="1">
        <f t="shared" si="36"/>
        <v>6520000</v>
      </c>
      <c r="AY165" s="1">
        <v>0</v>
      </c>
      <c r="AZ165" s="1"/>
      <c r="BA165" s="1"/>
      <c r="BB165" s="1">
        <f t="shared" si="37"/>
        <v>739137.58999999985</v>
      </c>
    </row>
    <row r="166" spans="1:54" hidden="1" x14ac:dyDescent="0.3">
      <c r="A166" t="str">
        <f>VLOOKUP(B166,'Cubo 13 de marzo'!$A$1:$I$384,1,0)</f>
        <v>532310666011</v>
      </c>
      <c r="B166" t="str">
        <f t="shared" si="27"/>
        <v>532310666011</v>
      </c>
      <c r="C166" s="99">
        <v>5</v>
      </c>
      <c r="D166" s="99" t="str">
        <f t="shared" si="28"/>
        <v>323</v>
      </c>
      <c r="E166" s="99" t="str">
        <f t="shared" si="29"/>
        <v>1</v>
      </c>
      <c r="F166" s="99" t="str">
        <f t="shared" si="30"/>
        <v>0</v>
      </c>
      <c r="G166" s="99">
        <f t="shared" si="31"/>
        <v>66</v>
      </c>
      <c r="H166" s="99">
        <f t="shared" si="32"/>
        <v>60</v>
      </c>
      <c r="I166" s="99">
        <v>11</v>
      </c>
      <c r="J166" t="s">
        <v>124</v>
      </c>
      <c r="K166" t="s">
        <v>125</v>
      </c>
      <c r="L166" t="s">
        <v>34</v>
      </c>
      <c r="M166" t="s">
        <v>616</v>
      </c>
      <c r="N166" t="s">
        <v>614</v>
      </c>
      <c r="O166" t="s">
        <v>35</v>
      </c>
      <c r="P166" t="s">
        <v>36</v>
      </c>
      <c r="Q166" t="s">
        <v>37</v>
      </c>
      <c r="R166" t="s">
        <v>539</v>
      </c>
      <c r="S166" t="s">
        <v>38</v>
      </c>
      <c r="T166" t="s">
        <v>39</v>
      </c>
      <c r="U166">
        <v>4</v>
      </c>
      <c r="V166" t="s">
        <v>40</v>
      </c>
      <c r="W166" s="96">
        <v>66</v>
      </c>
      <c r="X166" t="s">
        <v>41</v>
      </c>
      <c r="Y166" t="s">
        <v>42</v>
      </c>
      <c r="Z166" t="s">
        <v>43</v>
      </c>
      <c r="AA166">
        <v>3000</v>
      </c>
      <c r="AB166" t="s">
        <v>44</v>
      </c>
      <c r="AC166">
        <v>3231</v>
      </c>
      <c r="AD166" t="s">
        <v>164</v>
      </c>
      <c r="AE166" s="96">
        <v>60</v>
      </c>
      <c r="AF166" t="s">
        <v>165</v>
      </c>
      <c r="AG166" s="6">
        <v>37000000</v>
      </c>
      <c r="AH166" s="1">
        <v>37000001.960000001</v>
      </c>
      <c r="AI166" s="1">
        <v>19479204.859999999</v>
      </c>
      <c r="AJ166" s="1">
        <v>19479204.859999999</v>
      </c>
      <c r="AK166" s="1">
        <f t="shared" si="33"/>
        <v>9739602.4399999995</v>
      </c>
      <c r="AL166" s="1">
        <v>9739602.4199999999</v>
      </c>
      <c r="AM166" s="1">
        <f t="shared" si="34"/>
        <v>3246534.1399999997</v>
      </c>
      <c r="AN166" s="1">
        <v>6493068.2800000003</v>
      </c>
      <c r="AO166" s="1">
        <v>0</v>
      </c>
      <c r="AP166" s="1">
        <v>6493068.2800000003</v>
      </c>
      <c r="AQ166" s="1">
        <f t="shared" si="35"/>
        <v>17520795.140000001</v>
      </c>
      <c r="AR166">
        <v>0</v>
      </c>
      <c r="AS166">
        <v>0</v>
      </c>
      <c r="AT166">
        <v>0</v>
      </c>
      <c r="AU166">
        <v>1.96</v>
      </c>
      <c r="AV166">
        <v>-1.96</v>
      </c>
      <c r="AW166" s="93">
        <v>0</v>
      </c>
      <c r="AX166" s="1">
        <f t="shared" si="36"/>
        <v>37000000</v>
      </c>
      <c r="AY166" s="1">
        <v>0</v>
      </c>
      <c r="AZ166" s="1"/>
      <c r="BA166" s="1"/>
      <c r="BB166" s="1">
        <f t="shared" si="37"/>
        <v>17520795.140000001</v>
      </c>
    </row>
    <row r="167" spans="1:54" hidden="1" x14ac:dyDescent="0.3">
      <c r="A167" t="str">
        <f>VLOOKUP(B167,'Cubo 13 de marzo'!$A$1:$I$384,1,0)</f>
        <v>532310666211</v>
      </c>
      <c r="B167" t="str">
        <f t="shared" si="27"/>
        <v>532310666211</v>
      </c>
      <c r="C167" s="99">
        <v>5</v>
      </c>
      <c r="D167" s="99" t="str">
        <f t="shared" si="28"/>
        <v>323</v>
      </c>
      <c r="E167" s="99" t="str">
        <f t="shared" si="29"/>
        <v>1</v>
      </c>
      <c r="F167" s="99" t="str">
        <f t="shared" si="30"/>
        <v>0</v>
      </c>
      <c r="G167" s="99">
        <f t="shared" si="31"/>
        <v>66</v>
      </c>
      <c r="H167" s="99">
        <f t="shared" si="32"/>
        <v>62</v>
      </c>
      <c r="I167" s="99">
        <v>11</v>
      </c>
      <c r="J167" t="s">
        <v>124</v>
      </c>
      <c r="K167" t="s">
        <v>125</v>
      </c>
      <c r="L167" t="s">
        <v>34</v>
      </c>
      <c r="M167" t="s">
        <v>616</v>
      </c>
      <c r="N167" t="s">
        <v>614</v>
      </c>
      <c r="O167" t="s">
        <v>35</v>
      </c>
      <c r="P167" t="s">
        <v>36</v>
      </c>
      <c r="Q167" t="s">
        <v>37</v>
      </c>
      <c r="R167" t="s">
        <v>539</v>
      </c>
      <c r="S167" t="s">
        <v>38</v>
      </c>
      <c r="T167" t="s">
        <v>39</v>
      </c>
      <c r="U167">
        <v>4</v>
      </c>
      <c r="V167" t="s">
        <v>40</v>
      </c>
      <c r="W167" s="96">
        <v>66</v>
      </c>
      <c r="X167" t="s">
        <v>41</v>
      </c>
      <c r="Y167" t="s">
        <v>42</v>
      </c>
      <c r="Z167" t="s">
        <v>43</v>
      </c>
      <c r="AA167">
        <v>3000</v>
      </c>
      <c r="AB167" t="s">
        <v>44</v>
      </c>
      <c r="AC167">
        <v>3231</v>
      </c>
      <c r="AD167" t="s">
        <v>164</v>
      </c>
      <c r="AE167" s="96">
        <v>62</v>
      </c>
      <c r="AF167" t="s">
        <v>166</v>
      </c>
      <c r="AG167" s="6">
        <v>4200000</v>
      </c>
      <c r="AH167" s="1">
        <v>4199998.04</v>
      </c>
      <c r="AI167" s="1">
        <v>4199999.87</v>
      </c>
      <c r="AJ167" s="1">
        <v>4199999.87</v>
      </c>
      <c r="AK167" s="1">
        <f t="shared" si="33"/>
        <v>3829532.44</v>
      </c>
      <c r="AL167" s="1">
        <v>370467.43</v>
      </c>
      <c r="AM167" s="1">
        <f t="shared" si="34"/>
        <v>370467.43</v>
      </c>
      <c r="AN167" s="1">
        <v>0</v>
      </c>
      <c r="AO167" s="1">
        <v>0</v>
      </c>
      <c r="AP167" s="1">
        <v>0</v>
      </c>
      <c r="AQ167" s="1">
        <f t="shared" si="35"/>
        <v>0.12999999988824129</v>
      </c>
      <c r="AR167">
        <v>0</v>
      </c>
      <c r="AS167">
        <v>1.96</v>
      </c>
      <c r="AT167">
        <v>0</v>
      </c>
      <c r="AU167">
        <v>0</v>
      </c>
      <c r="AV167">
        <v>1.96</v>
      </c>
      <c r="AW167" s="93">
        <v>0</v>
      </c>
      <c r="AX167" s="1">
        <f t="shared" si="36"/>
        <v>4200000</v>
      </c>
      <c r="AY167" s="1">
        <v>0</v>
      </c>
      <c r="AZ167" s="1"/>
      <c r="BA167" s="1"/>
      <c r="BB167" s="1">
        <f t="shared" si="37"/>
        <v>0.12999999988824129</v>
      </c>
    </row>
    <row r="168" spans="1:54" hidden="1" x14ac:dyDescent="0.3">
      <c r="A168" t="str">
        <f>VLOOKUP(B168,'Cubo 13 de marzo'!$A$1:$I$384,1,0)</f>
        <v>532512232225</v>
      </c>
      <c r="B168" t="str">
        <f t="shared" si="27"/>
        <v>532512232225</v>
      </c>
      <c r="C168" s="99">
        <v>5</v>
      </c>
      <c r="D168" s="99" t="str">
        <f t="shared" si="28"/>
        <v>325</v>
      </c>
      <c r="E168" s="99" t="str">
        <f t="shared" si="29"/>
        <v>1</v>
      </c>
      <c r="F168" s="99" t="str">
        <f t="shared" si="30"/>
        <v>2</v>
      </c>
      <c r="G168" s="99">
        <f t="shared" si="31"/>
        <v>23</v>
      </c>
      <c r="H168" s="99">
        <f t="shared" si="32"/>
        <v>22</v>
      </c>
      <c r="I168" s="99">
        <v>25</v>
      </c>
      <c r="J168" t="s">
        <v>32</v>
      </c>
      <c r="K168" t="s">
        <v>33</v>
      </c>
      <c r="L168" t="s">
        <v>73</v>
      </c>
      <c r="M168" t="s">
        <v>615</v>
      </c>
      <c r="N168" t="s">
        <v>607</v>
      </c>
      <c r="O168" t="s">
        <v>74</v>
      </c>
      <c r="P168" t="s">
        <v>49</v>
      </c>
      <c r="Q168" t="s">
        <v>617</v>
      </c>
      <c r="R168" t="s">
        <v>539</v>
      </c>
      <c r="S168" t="s">
        <v>60</v>
      </c>
      <c r="T168" t="s">
        <v>61</v>
      </c>
      <c r="U168">
        <v>6</v>
      </c>
      <c r="V168" t="s">
        <v>75</v>
      </c>
      <c r="W168" s="96">
        <v>23</v>
      </c>
      <c r="X168" t="s">
        <v>76</v>
      </c>
      <c r="Y168" t="s">
        <v>77</v>
      </c>
      <c r="Z168" t="s">
        <v>78</v>
      </c>
      <c r="AA168">
        <v>3000</v>
      </c>
      <c r="AB168" t="s">
        <v>44</v>
      </c>
      <c r="AC168">
        <v>3251</v>
      </c>
      <c r="AD168" t="s">
        <v>79</v>
      </c>
      <c r="AE168" s="96">
        <v>22</v>
      </c>
      <c r="AF168" t="s">
        <v>80</v>
      </c>
      <c r="AG168" s="6">
        <v>7000000</v>
      </c>
      <c r="AH168" s="1">
        <v>7000000</v>
      </c>
      <c r="AI168" s="1">
        <v>6907284.96</v>
      </c>
      <c r="AJ168" s="1">
        <v>6907284.96</v>
      </c>
      <c r="AK168" s="1">
        <f t="shared" si="33"/>
        <v>6907284.96</v>
      </c>
      <c r="AL168" s="1">
        <v>0</v>
      </c>
      <c r="AM168" s="1">
        <f t="shared" si="34"/>
        <v>0</v>
      </c>
      <c r="AN168" s="1">
        <v>0</v>
      </c>
      <c r="AO168" s="1">
        <v>0</v>
      </c>
      <c r="AP168" s="1">
        <v>0</v>
      </c>
      <c r="AQ168" s="1">
        <f t="shared" si="35"/>
        <v>92715.040000000037</v>
      </c>
      <c r="AR168">
        <v>0</v>
      </c>
      <c r="AS168">
        <v>0</v>
      </c>
      <c r="AT168">
        <v>0</v>
      </c>
      <c r="AU168">
        <v>0</v>
      </c>
      <c r="AV168">
        <v>0</v>
      </c>
      <c r="AW168" s="93">
        <v>0</v>
      </c>
      <c r="AX168" s="1">
        <f t="shared" si="36"/>
        <v>7000000</v>
      </c>
      <c r="AY168" s="1">
        <v>0</v>
      </c>
      <c r="AZ168" s="1"/>
      <c r="BA168" s="1"/>
      <c r="BB168" s="1">
        <f t="shared" si="37"/>
        <v>92715.040000000037</v>
      </c>
    </row>
    <row r="169" spans="1:54" hidden="1" x14ac:dyDescent="0.3">
      <c r="A169" t="str">
        <f>VLOOKUP(B169,'Cubo 13 de marzo'!$A$1:$I$384,1,0)</f>
        <v>532512100025</v>
      </c>
      <c r="B169" t="str">
        <f t="shared" si="27"/>
        <v>532512100025</v>
      </c>
      <c r="C169" s="99">
        <v>5</v>
      </c>
      <c r="D169" s="99" t="str">
        <f t="shared" si="28"/>
        <v>325</v>
      </c>
      <c r="E169" s="99" t="str">
        <f t="shared" si="29"/>
        <v>1</v>
      </c>
      <c r="F169" s="99" t="str">
        <f t="shared" si="30"/>
        <v>2</v>
      </c>
      <c r="G169" s="99">
        <f t="shared" si="31"/>
        <v>10</v>
      </c>
      <c r="H169" s="99" t="str">
        <f t="shared" si="32"/>
        <v>00</v>
      </c>
      <c r="I169" s="99">
        <v>25</v>
      </c>
      <c r="J169" t="s">
        <v>32</v>
      </c>
      <c r="K169" t="s">
        <v>33</v>
      </c>
      <c r="L169" t="s">
        <v>81</v>
      </c>
      <c r="M169" t="s">
        <v>615</v>
      </c>
      <c r="N169" t="s">
        <v>606</v>
      </c>
      <c r="O169" t="s">
        <v>82</v>
      </c>
      <c r="P169" t="s">
        <v>49</v>
      </c>
      <c r="Q169" t="s">
        <v>617</v>
      </c>
      <c r="R169" t="s">
        <v>539</v>
      </c>
      <c r="S169" t="s">
        <v>91</v>
      </c>
      <c r="T169" t="s">
        <v>92</v>
      </c>
      <c r="U169">
        <v>1</v>
      </c>
      <c r="V169" t="s">
        <v>62</v>
      </c>
      <c r="W169" s="96">
        <v>10</v>
      </c>
      <c r="X169" t="s">
        <v>93</v>
      </c>
      <c r="Y169" t="s">
        <v>94</v>
      </c>
      <c r="Z169" t="s">
        <v>95</v>
      </c>
      <c r="AA169">
        <v>3000</v>
      </c>
      <c r="AB169" t="s">
        <v>44</v>
      </c>
      <c r="AC169">
        <v>3251</v>
      </c>
      <c r="AD169" t="s">
        <v>79</v>
      </c>
      <c r="AE169" s="96" t="s">
        <v>1148</v>
      </c>
      <c r="AF169" t="s">
        <v>57</v>
      </c>
      <c r="AG169" s="6">
        <v>68958396.959999993</v>
      </c>
      <c r="AH169" s="1">
        <v>68958396.959999993</v>
      </c>
      <c r="AI169" s="1">
        <v>68958396.859999999</v>
      </c>
      <c r="AJ169" s="1">
        <v>68958396.859999999</v>
      </c>
      <c r="AK169" s="1">
        <f t="shared" si="33"/>
        <v>57465330.700000003</v>
      </c>
      <c r="AL169" s="1">
        <v>11493066.16</v>
      </c>
      <c r="AM169" s="1">
        <f t="shared" si="34"/>
        <v>5746533.0800000001</v>
      </c>
      <c r="AN169" s="1">
        <v>5746533.0800000001</v>
      </c>
      <c r="AO169" s="1">
        <v>0</v>
      </c>
      <c r="AP169" s="1">
        <v>5746533.0800000001</v>
      </c>
      <c r="AQ169" s="1">
        <f t="shared" si="35"/>
        <v>9.9999994039535522E-2</v>
      </c>
      <c r="AR169">
        <v>0</v>
      </c>
      <c r="AS169">
        <v>0</v>
      </c>
      <c r="AT169">
        <v>0</v>
      </c>
      <c r="AU169">
        <v>0</v>
      </c>
      <c r="AV169">
        <v>0</v>
      </c>
      <c r="AW169" s="93">
        <v>0</v>
      </c>
      <c r="AX169" s="1">
        <f t="shared" si="36"/>
        <v>68958396.959999993</v>
      </c>
      <c r="AY169" s="1">
        <v>0</v>
      </c>
      <c r="AZ169" s="1"/>
      <c r="BA169" s="1"/>
      <c r="BB169" s="1">
        <f t="shared" si="37"/>
        <v>9.9999994039535522E-2</v>
      </c>
    </row>
    <row r="170" spans="1:54" hidden="1" x14ac:dyDescent="0.3">
      <c r="A170" t="str">
        <f>VLOOKUP(B170,'Cubo 13 de marzo'!$A$1:$I$384,1,0)</f>
        <v>532512090025</v>
      </c>
      <c r="B170" t="str">
        <f t="shared" si="27"/>
        <v>532512090025</v>
      </c>
      <c r="C170" s="99">
        <v>5</v>
      </c>
      <c r="D170" s="99" t="str">
        <f t="shared" si="28"/>
        <v>325</v>
      </c>
      <c r="E170" s="99" t="str">
        <f t="shared" si="29"/>
        <v>1</v>
      </c>
      <c r="F170" s="99" t="str">
        <f t="shared" si="30"/>
        <v>2</v>
      </c>
      <c r="G170" s="99" t="str">
        <f t="shared" si="31"/>
        <v>09</v>
      </c>
      <c r="H170" s="99" t="str">
        <f t="shared" si="32"/>
        <v>00</v>
      </c>
      <c r="I170" s="99">
        <v>25</v>
      </c>
      <c r="J170" t="s">
        <v>32</v>
      </c>
      <c r="K170" t="s">
        <v>33</v>
      </c>
      <c r="L170" t="s">
        <v>81</v>
      </c>
      <c r="M170" t="s">
        <v>615</v>
      </c>
      <c r="N170" t="s">
        <v>606</v>
      </c>
      <c r="O170" t="s">
        <v>82</v>
      </c>
      <c r="P170" t="s">
        <v>49</v>
      </c>
      <c r="Q170" t="s">
        <v>617</v>
      </c>
      <c r="R170" t="s">
        <v>539</v>
      </c>
      <c r="S170" t="s">
        <v>91</v>
      </c>
      <c r="T170" t="s">
        <v>92</v>
      </c>
      <c r="U170">
        <v>4</v>
      </c>
      <c r="V170" t="s">
        <v>40</v>
      </c>
      <c r="W170" s="96" t="s">
        <v>1157</v>
      </c>
      <c r="X170" t="s">
        <v>97</v>
      </c>
      <c r="Y170" t="s">
        <v>94</v>
      </c>
      <c r="Z170" t="s">
        <v>95</v>
      </c>
      <c r="AA170">
        <v>3000</v>
      </c>
      <c r="AB170" t="s">
        <v>44</v>
      </c>
      <c r="AC170">
        <v>3251</v>
      </c>
      <c r="AD170" t="s">
        <v>79</v>
      </c>
      <c r="AE170" s="96" t="s">
        <v>1148</v>
      </c>
      <c r="AF170" t="s">
        <v>57</v>
      </c>
      <c r="AG170" s="6">
        <v>51480411.920000002</v>
      </c>
      <c r="AH170" s="1">
        <v>44329640</v>
      </c>
      <c r="AI170" s="1">
        <v>51451051.659999996</v>
      </c>
      <c r="AJ170" s="1">
        <v>51451051.659999996</v>
      </c>
      <c r="AK170" s="1">
        <f t="shared" si="33"/>
        <v>42875876.359999999</v>
      </c>
      <c r="AL170" s="1">
        <v>8575175.3000000007</v>
      </c>
      <c r="AM170" s="1">
        <f t="shared" si="34"/>
        <v>4851807.6400000006</v>
      </c>
      <c r="AN170" s="1">
        <v>3723367.66</v>
      </c>
      <c r="AO170" s="1">
        <v>0</v>
      </c>
      <c r="AP170" s="1">
        <v>3723367.66</v>
      </c>
      <c r="AQ170" s="1">
        <f t="shared" si="35"/>
        <v>29360.260000005364</v>
      </c>
      <c r="AR170">
        <v>0</v>
      </c>
      <c r="AS170" s="1">
        <v>7150771.9199999999</v>
      </c>
      <c r="AT170">
        <v>0</v>
      </c>
      <c r="AU170">
        <v>0</v>
      </c>
      <c r="AV170" s="1">
        <v>7150771.9199999999</v>
      </c>
      <c r="AW170" s="93">
        <v>0</v>
      </c>
      <c r="AX170" s="1">
        <f t="shared" si="36"/>
        <v>51480411.920000002</v>
      </c>
      <c r="AY170" s="1">
        <v>0</v>
      </c>
      <c r="AZ170" s="1"/>
      <c r="BA170" s="1"/>
      <c r="BB170" s="1">
        <f t="shared" si="37"/>
        <v>29360.260000005364</v>
      </c>
    </row>
    <row r="171" spans="1:54" hidden="1" x14ac:dyDescent="0.3">
      <c r="A171" t="str">
        <f>VLOOKUP(B171,'Cubo 13 de marzo'!$A$1:$I$384,1,0)</f>
        <v>532610654411</v>
      </c>
      <c r="B171" t="str">
        <f t="shared" ref="B171:B234" si="38">CONCATENATE(C171,D171,E171,F171,G171,H171,I171)</f>
        <v>532610654411</v>
      </c>
      <c r="C171" s="99">
        <v>5</v>
      </c>
      <c r="D171" s="99" t="str">
        <f t="shared" ref="D171:D234" si="39">LEFT(AC171,3)</f>
        <v>326</v>
      </c>
      <c r="E171" s="99" t="str">
        <f t="shared" ref="E171:E234" si="40">RIGHT(AC171,1)</f>
        <v>1</v>
      </c>
      <c r="F171" s="99" t="str">
        <f t="shared" ref="F171:F234" si="41">MID(J171,6,1)</f>
        <v>0</v>
      </c>
      <c r="G171" s="99">
        <f t="shared" ref="G171:G234" si="42">W171</f>
        <v>65</v>
      </c>
      <c r="H171" s="99">
        <f t="shared" ref="H171:H234" si="43">AE171</f>
        <v>44</v>
      </c>
      <c r="I171" s="99">
        <v>11</v>
      </c>
      <c r="J171" t="s">
        <v>124</v>
      </c>
      <c r="K171" t="s">
        <v>125</v>
      </c>
      <c r="L171" t="s">
        <v>201</v>
      </c>
      <c r="M171" t="s">
        <v>616</v>
      </c>
      <c r="N171" t="s">
        <v>613</v>
      </c>
      <c r="O171" t="s">
        <v>202</v>
      </c>
      <c r="P171" t="s">
        <v>49</v>
      </c>
      <c r="Q171" t="s">
        <v>617</v>
      </c>
      <c r="R171" t="s">
        <v>539</v>
      </c>
      <c r="S171" t="s">
        <v>203</v>
      </c>
      <c r="T171" t="s">
        <v>204</v>
      </c>
      <c r="U171">
        <v>5</v>
      </c>
      <c r="V171" t="s">
        <v>205</v>
      </c>
      <c r="W171" s="96">
        <v>65</v>
      </c>
      <c r="X171" t="s">
        <v>214</v>
      </c>
      <c r="Y171" t="s">
        <v>207</v>
      </c>
      <c r="Z171" t="s">
        <v>208</v>
      </c>
      <c r="AA171">
        <v>3000</v>
      </c>
      <c r="AB171" t="s">
        <v>44</v>
      </c>
      <c r="AC171">
        <v>3261</v>
      </c>
      <c r="AD171" t="s">
        <v>216</v>
      </c>
      <c r="AE171" s="96">
        <v>44</v>
      </c>
      <c r="AF171" t="s">
        <v>217</v>
      </c>
      <c r="AG171" s="6">
        <v>560000</v>
      </c>
      <c r="AH171" s="1">
        <v>560000</v>
      </c>
      <c r="AI171" s="1">
        <v>0</v>
      </c>
      <c r="AJ171" s="1">
        <v>0</v>
      </c>
      <c r="AK171" s="1">
        <f t="shared" ref="AK171:AK234" si="44">AJ171-AL171</f>
        <v>0</v>
      </c>
      <c r="AL171" s="1">
        <v>0</v>
      </c>
      <c r="AM171" s="1">
        <f t="shared" ref="AM171:AM234" si="45">AL171-AN171</f>
        <v>0</v>
      </c>
      <c r="AN171" s="1">
        <v>0</v>
      </c>
      <c r="AO171" s="1">
        <v>0</v>
      </c>
      <c r="AP171" s="1">
        <v>0</v>
      </c>
      <c r="AQ171" s="1">
        <f t="shared" ref="AQ171:AQ234" si="46">AG171-AI171</f>
        <v>560000</v>
      </c>
      <c r="AR171">
        <v>0</v>
      </c>
      <c r="AS171">
        <v>0</v>
      </c>
      <c r="AT171">
        <v>0</v>
      </c>
      <c r="AU171">
        <v>0</v>
      </c>
      <c r="AV171">
        <v>0</v>
      </c>
      <c r="AW171" s="93">
        <v>0</v>
      </c>
      <c r="AX171" s="1">
        <f t="shared" ref="AX171:AX234" si="47">AG171+AW171</f>
        <v>560000</v>
      </c>
      <c r="AY171" s="1">
        <v>0</v>
      </c>
      <c r="AZ171" s="1"/>
      <c r="BA171" s="1"/>
      <c r="BB171" s="1">
        <f t="shared" ref="BB171:BB234" si="48">AX171-(AI171+AY171+AZ171+BA171)</f>
        <v>560000</v>
      </c>
    </row>
    <row r="172" spans="1:54" hidden="1" x14ac:dyDescent="0.3">
      <c r="A172" t="str">
        <f>VLOOKUP(B172,'Cubo 13 de marzo'!$A$1:$I$384,1,0)</f>
        <v>532610090011</v>
      </c>
      <c r="B172" t="str">
        <f t="shared" si="38"/>
        <v>532610090011</v>
      </c>
      <c r="C172" s="99">
        <v>5</v>
      </c>
      <c r="D172" s="99" t="str">
        <f t="shared" si="39"/>
        <v>326</v>
      </c>
      <c r="E172" s="99" t="str">
        <f t="shared" si="40"/>
        <v>1</v>
      </c>
      <c r="F172" s="99" t="str">
        <f t="shared" si="41"/>
        <v>0</v>
      </c>
      <c r="G172" s="99" t="str">
        <f t="shared" si="42"/>
        <v>09</v>
      </c>
      <c r="H172" s="99" t="str">
        <f t="shared" si="43"/>
        <v>00</v>
      </c>
      <c r="I172" s="99">
        <v>11</v>
      </c>
      <c r="J172" t="s">
        <v>124</v>
      </c>
      <c r="K172" t="s">
        <v>125</v>
      </c>
      <c r="L172" t="s">
        <v>81</v>
      </c>
      <c r="M172" t="s">
        <v>615</v>
      </c>
      <c r="N172" t="s">
        <v>606</v>
      </c>
      <c r="O172" t="s">
        <v>82</v>
      </c>
      <c r="P172" t="s">
        <v>49</v>
      </c>
      <c r="Q172" t="s">
        <v>617</v>
      </c>
      <c r="R172" t="s">
        <v>539</v>
      </c>
      <c r="S172" t="s">
        <v>91</v>
      </c>
      <c r="T172" t="s">
        <v>92</v>
      </c>
      <c r="U172">
        <v>4</v>
      </c>
      <c r="V172" t="s">
        <v>40</v>
      </c>
      <c r="W172" s="96" t="s">
        <v>1157</v>
      </c>
      <c r="X172" t="s">
        <v>97</v>
      </c>
      <c r="Y172" t="s">
        <v>94</v>
      </c>
      <c r="Z172" t="s">
        <v>95</v>
      </c>
      <c r="AA172">
        <v>3000</v>
      </c>
      <c r="AB172" t="s">
        <v>44</v>
      </c>
      <c r="AC172">
        <v>3261</v>
      </c>
      <c r="AD172" t="s">
        <v>216</v>
      </c>
      <c r="AE172" s="96" t="s">
        <v>1148</v>
      </c>
      <c r="AF172" t="s">
        <v>57</v>
      </c>
      <c r="AG172" s="6">
        <v>121386058.31999999</v>
      </c>
      <c r="AH172" s="1">
        <v>109386058.31999999</v>
      </c>
      <c r="AI172" s="1">
        <v>111421484.06999999</v>
      </c>
      <c r="AJ172" s="1">
        <v>111421484.06999999</v>
      </c>
      <c r="AK172" s="1">
        <f t="shared" si="44"/>
        <v>93111552.229999989</v>
      </c>
      <c r="AL172" s="1">
        <v>18309931.84</v>
      </c>
      <c r="AM172" s="1">
        <f t="shared" si="45"/>
        <v>9154965.9199999999</v>
      </c>
      <c r="AN172" s="1">
        <v>9154965.9199999999</v>
      </c>
      <c r="AO172" s="1">
        <v>0</v>
      </c>
      <c r="AP172" s="1">
        <v>9154965.9199999999</v>
      </c>
      <c r="AQ172" s="1">
        <f t="shared" si="46"/>
        <v>9964574.25</v>
      </c>
      <c r="AR172" s="1">
        <v>1198740</v>
      </c>
      <c r="AS172" s="1">
        <v>10801260</v>
      </c>
      <c r="AT172">
        <v>0</v>
      </c>
      <c r="AU172">
        <v>0</v>
      </c>
      <c r="AV172" s="1">
        <v>12000000</v>
      </c>
      <c r="AW172" s="93">
        <v>0</v>
      </c>
      <c r="AX172" s="1">
        <f t="shared" si="47"/>
        <v>121386058.31999999</v>
      </c>
      <c r="AY172" s="1">
        <v>0</v>
      </c>
      <c r="AZ172" s="1"/>
      <c r="BA172" s="1"/>
      <c r="BB172" s="1">
        <f t="shared" si="48"/>
        <v>9964574.25</v>
      </c>
    </row>
    <row r="173" spans="1:54" hidden="1" x14ac:dyDescent="0.3">
      <c r="A173" t="str">
        <f>VLOOKUP(B173,'Cubo 13 de marzo'!$A$1:$I$384,1,0)</f>
        <v>532610430011</v>
      </c>
      <c r="B173" t="str">
        <f t="shared" si="38"/>
        <v>532610430011</v>
      </c>
      <c r="C173" s="99">
        <v>5</v>
      </c>
      <c r="D173" s="99" t="str">
        <f t="shared" si="39"/>
        <v>326</v>
      </c>
      <c r="E173" s="99" t="str">
        <f t="shared" si="40"/>
        <v>1</v>
      </c>
      <c r="F173" s="99" t="str">
        <f t="shared" si="41"/>
        <v>0</v>
      </c>
      <c r="G173" s="99">
        <f t="shared" si="42"/>
        <v>43</v>
      </c>
      <c r="H173" s="99" t="str">
        <f t="shared" si="43"/>
        <v>00</v>
      </c>
      <c r="I173" s="99">
        <v>11</v>
      </c>
      <c r="J173" t="s">
        <v>124</v>
      </c>
      <c r="K173" t="s">
        <v>125</v>
      </c>
      <c r="L173" t="s">
        <v>111</v>
      </c>
      <c r="M173" t="s">
        <v>512</v>
      </c>
      <c r="N173" t="s">
        <v>609</v>
      </c>
      <c r="O173" t="s">
        <v>112</v>
      </c>
      <c r="P173" t="s">
        <v>49</v>
      </c>
      <c r="Q173" t="s">
        <v>617</v>
      </c>
      <c r="R173" t="s">
        <v>539</v>
      </c>
      <c r="S173" t="s">
        <v>103</v>
      </c>
      <c r="T173" t="s">
        <v>104</v>
      </c>
      <c r="U173">
        <v>6</v>
      </c>
      <c r="V173" t="s">
        <v>75</v>
      </c>
      <c r="W173" s="96">
        <v>43</v>
      </c>
      <c r="X173" t="s">
        <v>113</v>
      </c>
      <c r="Y173" t="s">
        <v>114</v>
      </c>
      <c r="Z173" t="s">
        <v>115</v>
      </c>
      <c r="AA173">
        <v>3000</v>
      </c>
      <c r="AB173" t="s">
        <v>44</v>
      </c>
      <c r="AC173">
        <v>3261</v>
      </c>
      <c r="AD173" t="s">
        <v>216</v>
      </c>
      <c r="AE173" s="96" t="s">
        <v>1148</v>
      </c>
      <c r="AF173" t="s">
        <v>57</v>
      </c>
      <c r="AG173" s="6">
        <v>70000000</v>
      </c>
      <c r="AH173" s="1">
        <v>50000000</v>
      </c>
      <c r="AI173" s="1">
        <v>0</v>
      </c>
      <c r="AJ173" s="1">
        <v>0</v>
      </c>
      <c r="AK173" s="1">
        <f t="shared" si="44"/>
        <v>0</v>
      </c>
      <c r="AL173" s="1">
        <v>0</v>
      </c>
      <c r="AM173" s="1">
        <f t="shared" si="45"/>
        <v>0</v>
      </c>
      <c r="AN173" s="1">
        <v>0</v>
      </c>
      <c r="AO173" s="1">
        <v>0</v>
      </c>
      <c r="AP173" s="1">
        <v>0</v>
      </c>
      <c r="AQ173" s="1">
        <f t="shared" si="46"/>
        <v>70000000</v>
      </c>
      <c r="AR173" s="1">
        <v>20000000</v>
      </c>
      <c r="AS173">
        <v>0</v>
      </c>
      <c r="AT173">
        <v>0</v>
      </c>
      <c r="AU173">
        <v>0</v>
      </c>
      <c r="AV173" s="1">
        <v>20000000</v>
      </c>
      <c r="AW173" s="93">
        <v>0</v>
      </c>
      <c r="AX173" s="1">
        <f t="shared" si="47"/>
        <v>70000000</v>
      </c>
      <c r="AY173" s="1">
        <v>0</v>
      </c>
      <c r="AZ173" s="1"/>
      <c r="BA173" s="1"/>
      <c r="BB173" s="1">
        <f t="shared" si="48"/>
        <v>70000000</v>
      </c>
    </row>
    <row r="174" spans="1:54" hidden="1" x14ac:dyDescent="0.3">
      <c r="A174" t="str">
        <f>VLOOKUP(B174,'Cubo 13 de marzo'!$A$1:$I$384,1,0)</f>
        <v>532910090011</v>
      </c>
      <c r="B174" t="str">
        <f t="shared" si="38"/>
        <v>532910090011</v>
      </c>
      <c r="C174" s="99">
        <v>5</v>
      </c>
      <c r="D174" s="99" t="str">
        <f t="shared" si="39"/>
        <v>329</v>
      </c>
      <c r="E174" s="99" t="str">
        <f t="shared" si="40"/>
        <v>1</v>
      </c>
      <c r="F174" s="99" t="str">
        <f t="shared" si="41"/>
        <v>0</v>
      </c>
      <c r="G174" s="99" t="str">
        <f t="shared" si="42"/>
        <v>09</v>
      </c>
      <c r="H174" s="99" t="str">
        <f t="shared" si="43"/>
        <v>00</v>
      </c>
      <c r="I174" s="99">
        <v>11</v>
      </c>
      <c r="J174" t="s">
        <v>124</v>
      </c>
      <c r="K174" t="s">
        <v>125</v>
      </c>
      <c r="L174" t="s">
        <v>81</v>
      </c>
      <c r="M174" t="s">
        <v>615</v>
      </c>
      <c r="N174" t="s">
        <v>606</v>
      </c>
      <c r="O174" t="s">
        <v>82</v>
      </c>
      <c r="P174" t="s">
        <v>49</v>
      </c>
      <c r="Q174" t="s">
        <v>617</v>
      </c>
      <c r="R174" t="s">
        <v>539</v>
      </c>
      <c r="S174" t="s">
        <v>91</v>
      </c>
      <c r="T174" t="s">
        <v>92</v>
      </c>
      <c r="U174">
        <v>4</v>
      </c>
      <c r="V174" t="s">
        <v>40</v>
      </c>
      <c r="W174" s="96" t="s">
        <v>1157</v>
      </c>
      <c r="X174" t="s">
        <v>97</v>
      </c>
      <c r="Y174" t="s">
        <v>94</v>
      </c>
      <c r="Z174" t="s">
        <v>95</v>
      </c>
      <c r="AA174">
        <v>3000</v>
      </c>
      <c r="AB174" t="s">
        <v>44</v>
      </c>
      <c r="AC174">
        <v>3291</v>
      </c>
      <c r="AD174" t="s">
        <v>277</v>
      </c>
      <c r="AE174" s="96" t="s">
        <v>1148</v>
      </c>
      <c r="AF174" t="s">
        <v>57</v>
      </c>
      <c r="AG174" s="6">
        <v>25000</v>
      </c>
      <c r="AH174" s="1">
        <v>25000</v>
      </c>
      <c r="AI174" s="1">
        <v>0</v>
      </c>
      <c r="AJ174" s="1">
        <v>0</v>
      </c>
      <c r="AK174" s="1">
        <f t="shared" si="44"/>
        <v>0</v>
      </c>
      <c r="AL174" s="1">
        <v>0</v>
      </c>
      <c r="AM174" s="1">
        <f t="shared" si="45"/>
        <v>0</v>
      </c>
      <c r="AN174" s="1">
        <v>0</v>
      </c>
      <c r="AO174" s="1">
        <v>0</v>
      </c>
      <c r="AP174" s="1">
        <v>0</v>
      </c>
      <c r="AQ174" s="1">
        <f t="shared" si="46"/>
        <v>25000</v>
      </c>
      <c r="AR174">
        <v>0</v>
      </c>
      <c r="AS174">
        <v>0</v>
      </c>
      <c r="AT174">
        <v>0</v>
      </c>
      <c r="AU174">
        <v>0</v>
      </c>
      <c r="AV174">
        <v>0</v>
      </c>
      <c r="AW174" s="93">
        <v>0</v>
      </c>
      <c r="AX174" s="1">
        <f t="shared" si="47"/>
        <v>25000</v>
      </c>
      <c r="AY174" s="1">
        <v>0</v>
      </c>
      <c r="AZ174" s="1"/>
      <c r="BA174" s="1"/>
      <c r="BB174" s="1">
        <f t="shared" si="48"/>
        <v>25000</v>
      </c>
    </row>
    <row r="175" spans="1:54" hidden="1" x14ac:dyDescent="0.3">
      <c r="A175" t="str">
        <f>VLOOKUP(B175,'Cubo 13 de marzo'!$A$1:$I$384,1,0)</f>
        <v>532910140011</v>
      </c>
      <c r="B175" t="str">
        <f t="shared" si="38"/>
        <v>532910140011</v>
      </c>
      <c r="C175" s="99">
        <v>5</v>
      </c>
      <c r="D175" s="99" t="str">
        <f t="shared" si="39"/>
        <v>329</v>
      </c>
      <c r="E175" s="99" t="str">
        <f t="shared" si="40"/>
        <v>1</v>
      </c>
      <c r="F175" s="99" t="str">
        <f t="shared" si="41"/>
        <v>0</v>
      </c>
      <c r="G175" s="99">
        <f t="shared" si="42"/>
        <v>14</v>
      </c>
      <c r="H175" s="99" t="str">
        <f t="shared" si="43"/>
        <v>00</v>
      </c>
      <c r="I175" s="99">
        <v>11</v>
      </c>
      <c r="J175" t="s">
        <v>124</v>
      </c>
      <c r="K175" t="s">
        <v>125</v>
      </c>
      <c r="L175" t="s">
        <v>81</v>
      </c>
      <c r="M175" t="s">
        <v>615</v>
      </c>
      <c r="N175" t="s">
        <v>606</v>
      </c>
      <c r="O175" t="s">
        <v>82</v>
      </c>
      <c r="P175" t="s">
        <v>49</v>
      </c>
      <c r="Q175" t="s">
        <v>617</v>
      </c>
      <c r="R175" t="s">
        <v>539</v>
      </c>
      <c r="S175" t="s">
        <v>287</v>
      </c>
      <c r="T175" t="s">
        <v>288</v>
      </c>
      <c r="U175">
        <v>4</v>
      </c>
      <c r="V175" t="s">
        <v>40</v>
      </c>
      <c r="W175" s="96">
        <v>14</v>
      </c>
      <c r="X175" t="s">
        <v>289</v>
      </c>
      <c r="Y175" t="s">
        <v>290</v>
      </c>
      <c r="Z175" t="s">
        <v>291</v>
      </c>
      <c r="AA175">
        <v>3000</v>
      </c>
      <c r="AB175" t="s">
        <v>44</v>
      </c>
      <c r="AC175">
        <v>3291</v>
      </c>
      <c r="AD175" t="s">
        <v>277</v>
      </c>
      <c r="AE175" s="96" t="s">
        <v>1148</v>
      </c>
      <c r="AF175" t="s">
        <v>57</v>
      </c>
      <c r="AG175" s="6">
        <v>0</v>
      </c>
      <c r="AH175" s="1">
        <v>0</v>
      </c>
      <c r="AI175" s="1">
        <v>0</v>
      </c>
      <c r="AJ175" s="1">
        <v>0</v>
      </c>
      <c r="AK175" s="1">
        <f t="shared" si="44"/>
        <v>0</v>
      </c>
      <c r="AL175" s="1">
        <v>0</v>
      </c>
      <c r="AM175" s="1">
        <f t="shared" si="45"/>
        <v>0</v>
      </c>
      <c r="AN175" s="1">
        <v>0</v>
      </c>
      <c r="AO175" s="1">
        <v>0</v>
      </c>
      <c r="AP175" s="1">
        <v>0</v>
      </c>
      <c r="AQ175" s="1">
        <f t="shared" si="46"/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 s="93">
        <v>0</v>
      </c>
      <c r="AX175" s="1">
        <f t="shared" si="47"/>
        <v>0</v>
      </c>
      <c r="AY175" s="1">
        <v>0</v>
      </c>
      <c r="AZ175" s="1"/>
      <c r="BA175" s="1"/>
      <c r="BB175" s="1">
        <f t="shared" si="48"/>
        <v>0</v>
      </c>
    </row>
    <row r="176" spans="1:54" hidden="1" x14ac:dyDescent="0.3">
      <c r="A176" t="str">
        <f>VLOOKUP(B176,'Cubo 13 de marzo'!$A$1:$I$384,1,0)</f>
        <v>533110040011</v>
      </c>
      <c r="B176" t="str">
        <f t="shared" si="38"/>
        <v>533110040011</v>
      </c>
      <c r="C176" s="99">
        <v>5</v>
      </c>
      <c r="D176" s="99" t="str">
        <f t="shared" si="39"/>
        <v>331</v>
      </c>
      <c r="E176" s="99" t="str">
        <f t="shared" si="40"/>
        <v>1</v>
      </c>
      <c r="F176" s="99" t="str">
        <f t="shared" si="41"/>
        <v>0</v>
      </c>
      <c r="G176" s="99" t="str">
        <f t="shared" si="42"/>
        <v>04</v>
      </c>
      <c r="H176" s="99" t="str">
        <f t="shared" si="43"/>
        <v>00</v>
      </c>
      <c r="I176" s="99">
        <v>11</v>
      </c>
      <c r="J176" t="s">
        <v>124</v>
      </c>
      <c r="K176" t="s">
        <v>125</v>
      </c>
      <c r="L176" t="s">
        <v>147</v>
      </c>
      <c r="M176" t="s">
        <v>615</v>
      </c>
      <c r="N176" t="s">
        <v>606</v>
      </c>
      <c r="O176" t="s">
        <v>148</v>
      </c>
      <c r="P176" t="s">
        <v>49</v>
      </c>
      <c r="Q176" t="s">
        <v>617</v>
      </c>
      <c r="R176" t="s">
        <v>539</v>
      </c>
      <c r="S176" t="s">
        <v>149</v>
      </c>
      <c r="T176" t="s">
        <v>150</v>
      </c>
      <c r="U176">
        <v>6</v>
      </c>
      <c r="V176" t="s">
        <v>75</v>
      </c>
      <c r="W176" s="96" t="s">
        <v>1152</v>
      </c>
      <c r="X176" t="s">
        <v>151</v>
      </c>
      <c r="Y176" t="s">
        <v>152</v>
      </c>
      <c r="Z176" t="s">
        <v>153</v>
      </c>
      <c r="AA176">
        <v>3000</v>
      </c>
      <c r="AB176" t="s">
        <v>44</v>
      </c>
      <c r="AC176">
        <v>3311</v>
      </c>
      <c r="AD176" t="s">
        <v>156</v>
      </c>
      <c r="AE176" s="96" t="s">
        <v>1148</v>
      </c>
      <c r="AF176" t="s">
        <v>57</v>
      </c>
      <c r="AG176" s="6">
        <v>3200000</v>
      </c>
      <c r="AH176" s="1">
        <v>3200000</v>
      </c>
      <c r="AI176" s="1">
        <v>1288464</v>
      </c>
      <c r="AJ176" s="1">
        <v>461616</v>
      </c>
      <c r="AK176" s="1">
        <f t="shared" si="44"/>
        <v>255167.99</v>
      </c>
      <c r="AL176" s="1">
        <v>206448.01</v>
      </c>
      <c r="AM176" s="1">
        <f t="shared" si="45"/>
        <v>206448.01</v>
      </c>
      <c r="AN176" s="1">
        <v>0</v>
      </c>
      <c r="AO176" s="1">
        <v>0</v>
      </c>
      <c r="AP176" s="1">
        <v>0</v>
      </c>
      <c r="AQ176" s="1">
        <f t="shared" si="46"/>
        <v>1911536</v>
      </c>
      <c r="AR176">
        <v>0</v>
      </c>
      <c r="AS176">
        <v>0</v>
      </c>
      <c r="AT176">
        <v>0</v>
      </c>
      <c r="AU176">
        <v>0</v>
      </c>
      <c r="AV176">
        <v>0</v>
      </c>
      <c r="AW176" s="93">
        <v>0</v>
      </c>
      <c r="AX176" s="1">
        <f t="shared" si="47"/>
        <v>3200000</v>
      </c>
      <c r="AY176" s="1">
        <v>0</v>
      </c>
      <c r="AZ176" s="1"/>
      <c r="BA176" s="1"/>
      <c r="BB176" s="1">
        <f t="shared" si="48"/>
        <v>1911536</v>
      </c>
    </row>
    <row r="177" spans="1:54" hidden="1" x14ac:dyDescent="0.3">
      <c r="A177" t="str">
        <f>VLOOKUP(B177,'Cubo 13 de marzo'!$A$1:$I$384,1,0)</f>
        <v>534110020011</v>
      </c>
      <c r="B177" s="110" t="str">
        <f t="shared" si="38"/>
        <v>534110020011</v>
      </c>
      <c r="C177" s="99">
        <v>5</v>
      </c>
      <c r="D177" s="99" t="str">
        <f t="shared" si="39"/>
        <v>341</v>
      </c>
      <c r="E177" s="99" t="str">
        <f t="shared" si="40"/>
        <v>1</v>
      </c>
      <c r="F177" s="99" t="str">
        <f t="shared" si="41"/>
        <v>0</v>
      </c>
      <c r="G177" s="99" t="str">
        <f t="shared" si="42"/>
        <v>02</v>
      </c>
      <c r="H177" s="99" t="str">
        <f t="shared" si="43"/>
        <v>00</v>
      </c>
      <c r="I177" s="99">
        <v>11</v>
      </c>
      <c r="J177" t="s">
        <v>124</v>
      </c>
      <c r="K177" t="s">
        <v>125</v>
      </c>
      <c r="L177" t="s">
        <v>81</v>
      </c>
      <c r="M177" t="s">
        <v>615</v>
      </c>
      <c r="N177" t="s">
        <v>606</v>
      </c>
      <c r="O177" t="s">
        <v>82</v>
      </c>
      <c r="P177" t="s">
        <v>49</v>
      </c>
      <c r="Q177" t="s">
        <v>617</v>
      </c>
      <c r="R177" t="s">
        <v>539</v>
      </c>
      <c r="S177" t="s">
        <v>238</v>
      </c>
      <c r="T177" t="s">
        <v>239</v>
      </c>
      <c r="U177">
        <v>4</v>
      </c>
      <c r="V177" t="s">
        <v>40</v>
      </c>
      <c r="W177" s="96" t="s">
        <v>1150</v>
      </c>
      <c r="X177" t="s">
        <v>240</v>
      </c>
      <c r="Y177" t="s">
        <v>241</v>
      </c>
      <c r="Z177" t="s">
        <v>242</v>
      </c>
      <c r="AA177">
        <v>3000</v>
      </c>
      <c r="AB177" t="s">
        <v>44</v>
      </c>
      <c r="AC177">
        <v>3411</v>
      </c>
      <c r="AD177" t="s">
        <v>157</v>
      </c>
      <c r="AE177" s="96" t="s">
        <v>1148</v>
      </c>
      <c r="AF177" t="s">
        <v>57</v>
      </c>
      <c r="AG177" s="6">
        <v>2500000</v>
      </c>
      <c r="AH177" s="1">
        <v>2000000</v>
      </c>
      <c r="AI177" s="1">
        <v>1992655</v>
      </c>
      <c r="AJ177" s="1">
        <v>20655</v>
      </c>
      <c r="AK177" s="1">
        <f t="shared" si="44"/>
        <v>0</v>
      </c>
      <c r="AL177" s="1">
        <v>20655</v>
      </c>
      <c r="AM177" s="1">
        <f t="shared" si="45"/>
        <v>20655</v>
      </c>
      <c r="AN177" s="1">
        <v>0</v>
      </c>
      <c r="AO177" s="1">
        <v>0</v>
      </c>
      <c r="AP177" s="1">
        <v>0</v>
      </c>
      <c r="AQ177" s="1">
        <f t="shared" si="46"/>
        <v>507345</v>
      </c>
      <c r="AR177" s="1">
        <v>500000</v>
      </c>
      <c r="AS177">
        <v>0</v>
      </c>
      <c r="AT177">
        <v>0</v>
      </c>
      <c r="AU177">
        <v>0</v>
      </c>
      <c r="AV177" s="1">
        <v>500000</v>
      </c>
      <c r="AW177" s="93">
        <v>0</v>
      </c>
      <c r="AX177" s="1">
        <f t="shared" si="47"/>
        <v>2500000</v>
      </c>
      <c r="AY177" s="1">
        <v>0</v>
      </c>
      <c r="AZ177" s="1"/>
      <c r="BA177" s="1"/>
      <c r="BB177" s="1">
        <f t="shared" si="48"/>
        <v>507345</v>
      </c>
    </row>
    <row r="178" spans="1:54" hidden="1" x14ac:dyDescent="0.3">
      <c r="A178" t="str">
        <f>VLOOKUP(B178,'Cubo 13 de marzo'!$A$1:$I$384,1,0)</f>
        <v>533110060011</v>
      </c>
      <c r="B178" t="str">
        <f t="shared" si="38"/>
        <v>533110060011</v>
      </c>
      <c r="C178" s="99">
        <v>5</v>
      </c>
      <c r="D178" s="99" t="str">
        <f t="shared" si="39"/>
        <v>331</v>
      </c>
      <c r="E178" s="99" t="str">
        <f t="shared" si="40"/>
        <v>1</v>
      </c>
      <c r="F178" s="99" t="str">
        <f t="shared" si="41"/>
        <v>0</v>
      </c>
      <c r="G178" s="99" t="str">
        <f t="shared" si="42"/>
        <v>06</v>
      </c>
      <c r="H178" s="99" t="str">
        <f t="shared" si="43"/>
        <v>00</v>
      </c>
      <c r="I178" s="99">
        <v>11</v>
      </c>
      <c r="J178" t="s">
        <v>124</v>
      </c>
      <c r="K178" t="s">
        <v>125</v>
      </c>
      <c r="L178" t="s">
        <v>81</v>
      </c>
      <c r="M178" t="s">
        <v>615</v>
      </c>
      <c r="N178" t="s">
        <v>606</v>
      </c>
      <c r="O178" t="s">
        <v>82</v>
      </c>
      <c r="P178" t="s">
        <v>49</v>
      </c>
      <c r="Q178" t="s">
        <v>617</v>
      </c>
      <c r="R178" t="s">
        <v>539</v>
      </c>
      <c r="S178" t="s">
        <v>83</v>
      </c>
      <c r="T178" t="s">
        <v>84</v>
      </c>
      <c r="U178">
        <v>4</v>
      </c>
      <c r="V178" t="s">
        <v>40</v>
      </c>
      <c r="W178" s="96" t="s">
        <v>1154</v>
      </c>
      <c r="X178" t="s">
        <v>248</v>
      </c>
      <c r="Y178" t="s">
        <v>249</v>
      </c>
      <c r="Z178" t="s">
        <v>250</v>
      </c>
      <c r="AA178">
        <v>3000</v>
      </c>
      <c r="AB178" t="s">
        <v>44</v>
      </c>
      <c r="AC178">
        <v>3311</v>
      </c>
      <c r="AD178" t="s">
        <v>156</v>
      </c>
      <c r="AE178" s="96" t="s">
        <v>1148</v>
      </c>
      <c r="AF178" t="s">
        <v>57</v>
      </c>
      <c r="AG178" s="6">
        <v>1616888</v>
      </c>
      <c r="AH178" s="1">
        <v>550000</v>
      </c>
      <c r="AI178" s="1">
        <v>0</v>
      </c>
      <c r="AJ178" s="1">
        <v>0</v>
      </c>
      <c r="AK178" s="1">
        <f t="shared" si="44"/>
        <v>0</v>
      </c>
      <c r="AL178" s="1">
        <v>0</v>
      </c>
      <c r="AM178" s="1">
        <f t="shared" si="45"/>
        <v>0</v>
      </c>
      <c r="AN178" s="1">
        <v>0</v>
      </c>
      <c r="AO178" s="1">
        <v>0</v>
      </c>
      <c r="AP178" s="1">
        <v>0</v>
      </c>
      <c r="AQ178" s="1">
        <f t="shared" si="46"/>
        <v>1616888</v>
      </c>
      <c r="AR178" s="1">
        <v>1400000</v>
      </c>
      <c r="AS178">
        <v>0</v>
      </c>
      <c r="AT178">
        <v>0</v>
      </c>
      <c r="AU178" s="1">
        <v>333112</v>
      </c>
      <c r="AV178" s="1">
        <v>1066888</v>
      </c>
      <c r="AW178" s="93">
        <v>0</v>
      </c>
      <c r="AX178" s="1">
        <f t="shared" si="47"/>
        <v>1616888</v>
      </c>
      <c r="AY178" s="1">
        <v>0</v>
      </c>
      <c r="AZ178" s="1"/>
      <c r="BA178" s="1"/>
      <c r="BB178" s="1">
        <f t="shared" si="48"/>
        <v>1616888</v>
      </c>
    </row>
    <row r="179" spans="1:54" hidden="1" x14ac:dyDescent="0.3">
      <c r="A179" t="str">
        <f>VLOOKUP(B179,'Cubo 13 de marzo'!$A$1:$I$384,1,0)</f>
        <v>533110090011</v>
      </c>
      <c r="B179" t="str">
        <f t="shared" si="38"/>
        <v>533110090011</v>
      </c>
      <c r="C179" s="99">
        <v>5</v>
      </c>
      <c r="D179" s="99" t="str">
        <f t="shared" si="39"/>
        <v>331</v>
      </c>
      <c r="E179" s="99" t="str">
        <f t="shared" si="40"/>
        <v>1</v>
      </c>
      <c r="F179" s="99" t="str">
        <f t="shared" si="41"/>
        <v>0</v>
      </c>
      <c r="G179" s="99" t="str">
        <f t="shared" si="42"/>
        <v>09</v>
      </c>
      <c r="H179" s="99" t="str">
        <f t="shared" si="43"/>
        <v>00</v>
      </c>
      <c r="I179" s="99">
        <v>11</v>
      </c>
      <c r="J179" t="s">
        <v>124</v>
      </c>
      <c r="K179" t="s">
        <v>125</v>
      </c>
      <c r="L179" t="s">
        <v>81</v>
      </c>
      <c r="M179" t="s">
        <v>615</v>
      </c>
      <c r="N179" t="s">
        <v>606</v>
      </c>
      <c r="O179" t="s">
        <v>82</v>
      </c>
      <c r="P179" t="s">
        <v>49</v>
      </c>
      <c r="Q179" t="s">
        <v>617</v>
      </c>
      <c r="R179" t="s">
        <v>539</v>
      </c>
      <c r="S179" t="s">
        <v>91</v>
      </c>
      <c r="T179" t="s">
        <v>92</v>
      </c>
      <c r="U179">
        <v>4</v>
      </c>
      <c r="V179" t="s">
        <v>40</v>
      </c>
      <c r="W179" s="96" t="s">
        <v>1157</v>
      </c>
      <c r="X179" t="s">
        <v>97</v>
      </c>
      <c r="Y179" t="s">
        <v>94</v>
      </c>
      <c r="Z179" t="s">
        <v>95</v>
      </c>
      <c r="AA179">
        <v>3000</v>
      </c>
      <c r="AB179" t="s">
        <v>44</v>
      </c>
      <c r="AC179">
        <v>3311</v>
      </c>
      <c r="AD179" t="s">
        <v>156</v>
      </c>
      <c r="AE179" s="96" t="s">
        <v>1148</v>
      </c>
      <c r="AF179" t="s">
        <v>57</v>
      </c>
      <c r="AG179" s="6">
        <v>1800000</v>
      </c>
      <c r="AH179" s="1">
        <v>1800000</v>
      </c>
      <c r="AI179" s="1">
        <v>330213.33</v>
      </c>
      <c r="AJ179" s="1">
        <v>0</v>
      </c>
      <c r="AK179" s="1">
        <f t="shared" si="44"/>
        <v>0</v>
      </c>
      <c r="AL179" s="1">
        <v>0</v>
      </c>
      <c r="AM179" s="1">
        <f t="shared" si="45"/>
        <v>0</v>
      </c>
      <c r="AN179" s="1">
        <v>0</v>
      </c>
      <c r="AO179" s="1">
        <v>0</v>
      </c>
      <c r="AP179" s="1">
        <v>0</v>
      </c>
      <c r="AQ179" s="1">
        <f t="shared" si="46"/>
        <v>1469786.67</v>
      </c>
      <c r="AR179">
        <v>0</v>
      </c>
      <c r="AS179">
        <v>0</v>
      </c>
      <c r="AT179">
        <v>0</v>
      </c>
      <c r="AU179">
        <v>0</v>
      </c>
      <c r="AV179">
        <v>0</v>
      </c>
      <c r="AW179" s="93">
        <v>0</v>
      </c>
      <c r="AX179" s="1">
        <f t="shared" si="47"/>
        <v>1800000</v>
      </c>
      <c r="AY179" s="1">
        <v>0</v>
      </c>
      <c r="AZ179" s="1"/>
      <c r="BA179" s="1"/>
      <c r="BB179" s="1">
        <f t="shared" si="48"/>
        <v>1469786.67</v>
      </c>
    </row>
    <row r="180" spans="1:54" hidden="1" x14ac:dyDescent="0.3">
      <c r="A180" t="str">
        <f>VLOOKUP(B180,'Cubo 13 de marzo'!$A$1:$I$384,1,0)</f>
        <v>533110720011</v>
      </c>
      <c r="B180" t="str">
        <f t="shared" si="38"/>
        <v>533110720011</v>
      </c>
      <c r="C180" s="99">
        <v>5</v>
      </c>
      <c r="D180" s="99" t="str">
        <f t="shared" si="39"/>
        <v>331</v>
      </c>
      <c r="E180" s="99" t="str">
        <f t="shared" si="40"/>
        <v>1</v>
      </c>
      <c r="F180" s="99" t="str">
        <f t="shared" si="41"/>
        <v>0</v>
      </c>
      <c r="G180" s="99">
        <f t="shared" si="42"/>
        <v>72</v>
      </c>
      <c r="H180" s="99" t="str">
        <f t="shared" si="43"/>
        <v>00</v>
      </c>
      <c r="I180" s="99">
        <v>11</v>
      </c>
      <c r="J180" t="s">
        <v>124</v>
      </c>
      <c r="K180" t="s">
        <v>125</v>
      </c>
      <c r="L180" t="s">
        <v>81</v>
      </c>
      <c r="M180" t="s">
        <v>615</v>
      </c>
      <c r="N180" t="s">
        <v>606</v>
      </c>
      <c r="O180" t="s">
        <v>82</v>
      </c>
      <c r="P180" t="s">
        <v>371</v>
      </c>
      <c r="Q180" t="s">
        <v>618</v>
      </c>
      <c r="R180" t="s">
        <v>539</v>
      </c>
      <c r="S180" t="s">
        <v>623</v>
      </c>
      <c r="T180" t="s">
        <v>372</v>
      </c>
      <c r="U180">
        <v>4</v>
      </c>
      <c r="V180" t="s">
        <v>40</v>
      </c>
      <c r="W180" s="96">
        <v>72</v>
      </c>
      <c r="X180" t="s">
        <v>373</v>
      </c>
      <c r="Y180" t="s">
        <v>129</v>
      </c>
      <c r="Z180" t="s">
        <v>372</v>
      </c>
      <c r="AA180">
        <v>3000</v>
      </c>
      <c r="AB180" t="s">
        <v>44</v>
      </c>
      <c r="AC180">
        <v>3311</v>
      </c>
      <c r="AD180" t="s">
        <v>156</v>
      </c>
      <c r="AE180" s="96" t="s">
        <v>1148</v>
      </c>
      <c r="AF180" t="s">
        <v>57</v>
      </c>
      <c r="AG180" s="6">
        <v>1500000</v>
      </c>
      <c r="AH180" s="1">
        <v>0</v>
      </c>
      <c r="AI180" s="1">
        <v>889662.03</v>
      </c>
      <c r="AJ180" s="1">
        <v>0</v>
      </c>
      <c r="AK180" s="1">
        <f t="shared" si="44"/>
        <v>0</v>
      </c>
      <c r="AL180" s="1">
        <v>0</v>
      </c>
      <c r="AM180" s="1">
        <f t="shared" si="45"/>
        <v>0</v>
      </c>
      <c r="AN180" s="1">
        <v>0</v>
      </c>
      <c r="AO180" s="1">
        <v>0</v>
      </c>
      <c r="AP180" s="1">
        <v>0</v>
      </c>
      <c r="AQ180" s="1">
        <f t="shared" si="46"/>
        <v>610337.97</v>
      </c>
      <c r="AR180" s="1">
        <v>1500000</v>
      </c>
      <c r="AS180">
        <v>0</v>
      </c>
      <c r="AT180">
        <v>0</v>
      </c>
      <c r="AU180">
        <v>0</v>
      </c>
      <c r="AV180" s="1">
        <v>1500000</v>
      </c>
      <c r="AW180" s="93">
        <v>0</v>
      </c>
      <c r="AX180" s="1">
        <f t="shared" si="47"/>
        <v>1500000</v>
      </c>
      <c r="AY180" s="1">
        <v>0</v>
      </c>
      <c r="AZ180" s="1"/>
      <c r="BA180" s="1"/>
      <c r="BB180" s="1">
        <f t="shared" si="48"/>
        <v>610337.97</v>
      </c>
    </row>
    <row r="181" spans="1:54" hidden="1" x14ac:dyDescent="0.3">
      <c r="A181" t="str">
        <f>VLOOKUP(B181,'Cubo 13 de marzo'!$A$1:$I$384,1,0)</f>
        <v>533110430011</v>
      </c>
      <c r="B181" t="str">
        <f t="shared" si="38"/>
        <v>533110430011</v>
      </c>
      <c r="C181" s="99">
        <v>5</v>
      </c>
      <c r="D181" s="99" t="str">
        <f t="shared" si="39"/>
        <v>331</v>
      </c>
      <c r="E181" s="99" t="str">
        <f t="shared" si="40"/>
        <v>1</v>
      </c>
      <c r="F181" s="99" t="str">
        <f t="shared" si="41"/>
        <v>0</v>
      </c>
      <c r="G181" s="99">
        <f t="shared" si="42"/>
        <v>43</v>
      </c>
      <c r="H181" s="99" t="str">
        <f t="shared" si="43"/>
        <v>00</v>
      </c>
      <c r="I181" s="99">
        <v>11</v>
      </c>
      <c r="J181" t="s">
        <v>124</v>
      </c>
      <c r="K181" t="s">
        <v>125</v>
      </c>
      <c r="L181" t="s">
        <v>111</v>
      </c>
      <c r="M181" t="s">
        <v>512</v>
      </c>
      <c r="N181" t="s">
        <v>609</v>
      </c>
      <c r="O181" t="s">
        <v>112</v>
      </c>
      <c r="P181" t="s">
        <v>49</v>
      </c>
      <c r="Q181" t="s">
        <v>617</v>
      </c>
      <c r="R181" t="s">
        <v>539</v>
      </c>
      <c r="S181" t="s">
        <v>103</v>
      </c>
      <c r="T181" t="s">
        <v>104</v>
      </c>
      <c r="U181">
        <v>6</v>
      </c>
      <c r="V181" t="s">
        <v>75</v>
      </c>
      <c r="W181" s="96">
        <v>43</v>
      </c>
      <c r="X181" t="s">
        <v>113</v>
      </c>
      <c r="Y181" t="s">
        <v>114</v>
      </c>
      <c r="Z181" t="s">
        <v>115</v>
      </c>
      <c r="AA181">
        <v>3000</v>
      </c>
      <c r="AB181" t="s">
        <v>44</v>
      </c>
      <c r="AC181">
        <v>3311</v>
      </c>
      <c r="AD181" t="s">
        <v>156</v>
      </c>
      <c r="AE181" s="96" t="s">
        <v>1148</v>
      </c>
      <c r="AF181" t="s">
        <v>57</v>
      </c>
      <c r="AG181" s="6">
        <v>2000000</v>
      </c>
      <c r="AH181" s="1">
        <v>2000000</v>
      </c>
      <c r="AI181" s="1">
        <v>0</v>
      </c>
      <c r="AJ181" s="1">
        <v>0</v>
      </c>
      <c r="AK181" s="1">
        <f t="shared" si="44"/>
        <v>0</v>
      </c>
      <c r="AL181" s="1">
        <v>0</v>
      </c>
      <c r="AM181" s="1">
        <f t="shared" si="45"/>
        <v>0</v>
      </c>
      <c r="AN181" s="1">
        <v>0</v>
      </c>
      <c r="AO181" s="1">
        <v>0</v>
      </c>
      <c r="AP181" s="1">
        <v>0</v>
      </c>
      <c r="AQ181" s="1">
        <f t="shared" si="46"/>
        <v>2000000</v>
      </c>
      <c r="AR181">
        <v>0</v>
      </c>
      <c r="AS181">
        <v>0</v>
      </c>
      <c r="AT181">
        <v>0</v>
      </c>
      <c r="AU181">
        <v>0</v>
      </c>
      <c r="AV181">
        <v>0</v>
      </c>
      <c r="AW181" s="93">
        <v>0</v>
      </c>
      <c r="AX181" s="1">
        <f t="shared" si="47"/>
        <v>2000000</v>
      </c>
      <c r="AY181" s="1">
        <v>0</v>
      </c>
      <c r="AZ181" s="1"/>
      <c r="BA181" s="1"/>
      <c r="BB181" s="1">
        <f t="shared" si="48"/>
        <v>2000000</v>
      </c>
    </row>
    <row r="182" spans="1:54" hidden="1" x14ac:dyDescent="0.3">
      <c r="A182" t="str">
        <f>VLOOKUP(B182,'Cubo 13 de marzo'!$A$1:$I$384,1,0)</f>
        <v>533210430011</v>
      </c>
      <c r="B182" t="str">
        <f t="shared" si="38"/>
        <v>533210430011</v>
      </c>
      <c r="C182" s="99">
        <v>5</v>
      </c>
      <c r="D182" s="99" t="str">
        <f t="shared" si="39"/>
        <v>332</v>
      </c>
      <c r="E182" s="99" t="str">
        <f t="shared" si="40"/>
        <v>1</v>
      </c>
      <c r="F182" s="99" t="str">
        <f t="shared" si="41"/>
        <v>0</v>
      </c>
      <c r="G182" s="99">
        <f t="shared" si="42"/>
        <v>43</v>
      </c>
      <c r="H182" s="99" t="str">
        <f t="shared" si="43"/>
        <v>00</v>
      </c>
      <c r="I182" s="99">
        <v>11</v>
      </c>
      <c r="J182" t="s">
        <v>124</v>
      </c>
      <c r="K182" t="s">
        <v>125</v>
      </c>
      <c r="L182" t="s">
        <v>111</v>
      </c>
      <c r="M182" t="s">
        <v>512</v>
      </c>
      <c r="N182" t="s">
        <v>609</v>
      </c>
      <c r="O182" t="s">
        <v>112</v>
      </c>
      <c r="P182" t="s">
        <v>49</v>
      </c>
      <c r="Q182" t="s">
        <v>617</v>
      </c>
      <c r="R182" t="s">
        <v>539</v>
      </c>
      <c r="S182" t="s">
        <v>103</v>
      </c>
      <c r="T182" t="s">
        <v>104</v>
      </c>
      <c r="U182">
        <v>6</v>
      </c>
      <c r="V182" t="s">
        <v>75</v>
      </c>
      <c r="W182" s="96">
        <v>43</v>
      </c>
      <c r="X182" t="s">
        <v>113</v>
      </c>
      <c r="Y182" t="s">
        <v>114</v>
      </c>
      <c r="Z182" t="s">
        <v>115</v>
      </c>
      <c r="AA182">
        <v>3000</v>
      </c>
      <c r="AB182" t="s">
        <v>44</v>
      </c>
      <c r="AC182" s="86">
        <v>3321</v>
      </c>
      <c r="AD182" s="86" t="s">
        <v>414</v>
      </c>
      <c r="AE182" s="96" t="s">
        <v>1148</v>
      </c>
      <c r="AF182" s="86" t="s">
        <v>57</v>
      </c>
      <c r="AG182" s="87">
        <v>8500000</v>
      </c>
      <c r="AH182" s="1">
        <v>8500000</v>
      </c>
      <c r="AI182" s="1">
        <v>0</v>
      </c>
      <c r="AJ182" s="1">
        <v>0</v>
      </c>
      <c r="AK182" s="1">
        <f t="shared" si="44"/>
        <v>0</v>
      </c>
      <c r="AL182" s="1">
        <v>0</v>
      </c>
      <c r="AM182" s="1">
        <f t="shared" si="45"/>
        <v>0</v>
      </c>
      <c r="AN182" s="1">
        <v>0</v>
      </c>
      <c r="AO182" s="1">
        <v>0</v>
      </c>
      <c r="AP182" s="1">
        <v>0</v>
      </c>
      <c r="AQ182" s="1">
        <f t="shared" si="46"/>
        <v>8500000</v>
      </c>
      <c r="AR182">
        <v>0</v>
      </c>
      <c r="AS182">
        <v>0</v>
      </c>
      <c r="AT182">
        <v>0</v>
      </c>
      <c r="AU182">
        <v>0</v>
      </c>
      <c r="AV182">
        <v>0</v>
      </c>
      <c r="AW182" s="93">
        <v>0</v>
      </c>
      <c r="AX182" s="1">
        <f t="shared" si="47"/>
        <v>8500000</v>
      </c>
      <c r="AY182" s="1">
        <v>0</v>
      </c>
      <c r="AZ182" s="1"/>
      <c r="BA182" s="1"/>
      <c r="BB182" s="1">
        <f t="shared" si="48"/>
        <v>8500000</v>
      </c>
    </row>
    <row r="183" spans="1:54" hidden="1" x14ac:dyDescent="0.3">
      <c r="A183" t="str">
        <f>VLOOKUP(B183,'Cubo 13 de marzo'!$A$1:$I$384,1,0)</f>
        <v>533310660011</v>
      </c>
      <c r="B183" t="str">
        <f t="shared" si="38"/>
        <v>533310660011</v>
      </c>
      <c r="C183" s="99">
        <v>5</v>
      </c>
      <c r="D183" s="99" t="str">
        <f t="shared" si="39"/>
        <v>333</v>
      </c>
      <c r="E183" s="99" t="str">
        <f t="shared" si="40"/>
        <v>1</v>
      </c>
      <c r="F183" s="99" t="str">
        <f t="shared" si="41"/>
        <v>0</v>
      </c>
      <c r="G183" s="99">
        <f t="shared" si="42"/>
        <v>66</v>
      </c>
      <c r="H183" s="99" t="str">
        <f t="shared" si="43"/>
        <v>00</v>
      </c>
      <c r="I183" s="99">
        <v>11</v>
      </c>
      <c r="J183" t="s">
        <v>124</v>
      </c>
      <c r="K183" t="s">
        <v>125</v>
      </c>
      <c r="L183" t="s">
        <v>34</v>
      </c>
      <c r="M183" t="s">
        <v>616</v>
      </c>
      <c r="N183" t="s">
        <v>614</v>
      </c>
      <c r="O183" t="s">
        <v>35</v>
      </c>
      <c r="P183" t="s">
        <v>36</v>
      </c>
      <c r="Q183" t="s">
        <v>37</v>
      </c>
      <c r="R183" t="s">
        <v>539</v>
      </c>
      <c r="S183" t="s">
        <v>38</v>
      </c>
      <c r="T183" t="s">
        <v>39</v>
      </c>
      <c r="U183">
        <v>4</v>
      </c>
      <c r="V183" t="s">
        <v>40</v>
      </c>
      <c r="W183" s="96">
        <v>66</v>
      </c>
      <c r="X183" t="s">
        <v>41</v>
      </c>
      <c r="Y183" t="s">
        <v>42</v>
      </c>
      <c r="Z183" t="s">
        <v>43</v>
      </c>
      <c r="AA183">
        <v>3000</v>
      </c>
      <c r="AB183" t="s">
        <v>44</v>
      </c>
      <c r="AC183">
        <v>3331</v>
      </c>
      <c r="AD183" t="s">
        <v>167</v>
      </c>
      <c r="AE183" s="96" t="s">
        <v>1148</v>
      </c>
      <c r="AF183" t="s">
        <v>57</v>
      </c>
      <c r="AG183" s="6">
        <v>5150000</v>
      </c>
      <c r="AH183" s="1">
        <v>5150000</v>
      </c>
      <c r="AI183" s="1">
        <v>2000000</v>
      </c>
      <c r="AJ183" s="1">
        <v>0</v>
      </c>
      <c r="AK183" s="1">
        <f t="shared" si="44"/>
        <v>0</v>
      </c>
      <c r="AL183" s="1">
        <v>0</v>
      </c>
      <c r="AM183" s="1">
        <f t="shared" si="45"/>
        <v>0</v>
      </c>
      <c r="AN183" s="1">
        <v>0</v>
      </c>
      <c r="AO183" s="1">
        <v>0</v>
      </c>
      <c r="AP183" s="1">
        <v>0</v>
      </c>
      <c r="AQ183" s="1">
        <f t="shared" si="46"/>
        <v>3150000</v>
      </c>
      <c r="AR183">
        <v>0</v>
      </c>
      <c r="AS183">
        <v>0</v>
      </c>
      <c r="AT183">
        <v>0</v>
      </c>
      <c r="AU183">
        <v>0</v>
      </c>
      <c r="AV183">
        <v>0</v>
      </c>
      <c r="AW183" s="93">
        <v>0</v>
      </c>
      <c r="AX183" s="1">
        <f t="shared" si="47"/>
        <v>5150000</v>
      </c>
      <c r="AY183" s="1">
        <v>0</v>
      </c>
      <c r="AZ183" s="1"/>
      <c r="BA183" s="1"/>
      <c r="BB183" s="1">
        <f t="shared" si="48"/>
        <v>3150000</v>
      </c>
    </row>
    <row r="184" spans="1:54" hidden="1" x14ac:dyDescent="0.3">
      <c r="A184" t="str">
        <f>VLOOKUP(B184,'Cubo 13 de marzo'!$A$1:$I$384,1,0)</f>
        <v>533310060011</v>
      </c>
      <c r="B184" t="str">
        <f t="shared" si="38"/>
        <v>533310060011</v>
      </c>
      <c r="C184" s="99">
        <v>5</v>
      </c>
      <c r="D184" s="99" t="str">
        <f t="shared" si="39"/>
        <v>333</v>
      </c>
      <c r="E184" s="99" t="str">
        <f t="shared" si="40"/>
        <v>1</v>
      </c>
      <c r="F184" s="99" t="str">
        <f t="shared" si="41"/>
        <v>0</v>
      </c>
      <c r="G184" s="99" t="str">
        <f t="shared" si="42"/>
        <v>06</v>
      </c>
      <c r="H184" s="99" t="str">
        <f t="shared" si="43"/>
        <v>00</v>
      </c>
      <c r="I184" s="99">
        <v>11</v>
      </c>
      <c r="J184" t="s">
        <v>124</v>
      </c>
      <c r="K184" t="s">
        <v>125</v>
      </c>
      <c r="L184" t="s">
        <v>81</v>
      </c>
      <c r="M184" t="s">
        <v>615</v>
      </c>
      <c r="N184" t="s">
        <v>606</v>
      </c>
      <c r="O184" t="s">
        <v>82</v>
      </c>
      <c r="P184" t="s">
        <v>49</v>
      </c>
      <c r="Q184" t="s">
        <v>617</v>
      </c>
      <c r="R184" t="s">
        <v>539</v>
      </c>
      <c r="S184" t="s">
        <v>83</v>
      </c>
      <c r="T184" t="s">
        <v>84</v>
      </c>
      <c r="U184">
        <v>4</v>
      </c>
      <c r="V184" t="s">
        <v>40</v>
      </c>
      <c r="W184" s="96" t="s">
        <v>1154</v>
      </c>
      <c r="X184" t="s">
        <v>248</v>
      </c>
      <c r="Y184" t="s">
        <v>249</v>
      </c>
      <c r="Z184" t="s">
        <v>250</v>
      </c>
      <c r="AA184">
        <v>3000</v>
      </c>
      <c r="AB184" t="s">
        <v>44</v>
      </c>
      <c r="AC184">
        <v>3331</v>
      </c>
      <c r="AD184" t="s">
        <v>167</v>
      </c>
      <c r="AE184" s="96" t="s">
        <v>1148</v>
      </c>
      <c r="AF184" t="s">
        <v>57</v>
      </c>
      <c r="AG184" s="6">
        <v>833112</v>
      </c>
      <c r="AH184" s="1">
        <v>500000</v>
      </c>
      <c r="AI184" s="1">
        <v>833112</v>
      </c>
      <c r="AJ184" s="1">
        <v>833112</v>
      </c>
      <c r="AK184" s="1">
        <f t="shared" si="44"/>
        <v>833112</v>
      </c>
      <c r="AL184" s="1">
        <v>0</v>
      </c>
      <c r="AM184" s="1">
        <f t="shared" si="45"/>
        <v>0</v>
      </c>
      <c r="AN184" s="1">
        <v>0</v>
      </c>
      <c r="AO184" s="1">
        <v>0</v>
      </c>
      <c r="AP184" s="1">
        <v>0</v>
      </c>
      <c r="AQ184" s="1">
        <f t="shared" si="46"/>
        <v>0</v>
      </c>
      <c r="AR184">
        <v>0</v>
      </c>
      <c r="AS184" s="1">
        <v>333112</v>
      </c>
      <c r="AT184">
        <v>0</v>
      </c>
      <c r="AU184">
        <v>0</v>
      </c>
      <c r="AV184" s="1">
        <v>333112</v>
      </c>
      <c r="AW184" s="93">
        <v>0</v>
      </c>
      <c r="AX184" s="1">
        <f t="shared" si="47"/>
        <v>833112</v>
      </c>
      <c r="AY184" s="1">
        <v>0</v>
      </c>
      <c r="AZ184" s="1"/>
      <c r="BA184" s="1"/>
      <c r="BB184" s="1">
        <f t="shared" si="48"/>
        <v>0</v>
      </c>
    </row>
    <row r="185" spans="1:54" hidden="1" x14ac:dyDescent="0.3">
      <c r="A185" t="str">
        <f>VLOOKUP(B185,'Cubo 13 de marzo'!$A$1:$I$384,1,0)</f>
        <v>533310090011</v>
      </c>
      <c r="B185" t="str">
        <f t="shared" si="38"/>
        <v>533310090011</v>
      </c>
      <c r="C185" s="99">
        <v>5</v>
      </c>
      <c r="D185" s="99" t="str">
        <f t="shared" si="39"/>
        <v>333</v>
      </c>
      <c r="E185" s="99" t="str">
        <f t="shared" si="40"/>
        <v>1</v>
      </c>
      <c r="F185" s="99" t="str">
        <f t="shared" si="41"/>
        <v>0</v>
      </c>
      <c r="G185" s="99" t="str">
        <f t="shared" si="42"/>
        <v>09</v>
      </c>
      <c r="H185" s="99" t="str">
        <f t="shared" si="43"/>
        <v>00</v>
      </c>
      <c r="I185" s="99">
        <v>11</v>
      </c>
      <c r="J185" t="s">
        <v>124</v>
      </c>
      <c r="K185" t="s">
        <v>125</v>
      </c>
      <c r="L185" t="s">
        <v>81</v>
      </c>
      <c r="M185" t="s">
        <v>615</v>
      </c>
      <c r="N185" t="s">
        <v>606</v>
      </c>
      <c r="O185" t="s">
        <v>82</v>
      </c>
      <c r="P185" t="s">
        <v>49</v>
      </c>
      <c r="Q185" t="s">
        <v>617</v>
      </c>
      <c r="R185" t="s">
        <v>539</v>
      </c>
      <c r="S185" t="s">
        <v>91</v>
      </c>
      <c r="T185" t="s">
        <v>92</v>
      </c>
      <c r="U185">
        <v>4</v>
      </c>
      <c r="V185" t="s">
        <v>40</v>
      </c>
      <c r="W185" s="96" t="s">
        <v>1157</v>
      </c>
      <c r="X185" t="s">
        <v>97</v>
      </c>
      <c r="Y185" t="s">
        <v>94</v>
      </c>
      <c r="Z185" t="s">
        <v>95</v>
      </c>
      <c r="AA185">
        <v>3000</v>
      </c>
      <c r="AB185" t="s">
        <v>44</v>
      </c>
      <c r="AC185">
        <v>3331</v>
      </c>
      <c r="AD185" t="s">
        <v>167</v>
      </c>
      <c r="AE185" s="96" t="s">
        <v>1148</v>
      </c>
      <c r="AF185" t="s">
        <v>57</v>
      </c>
      <c r="AG185" s="6">
        <v>950000</v>
      </c>
      <c r="AH185" s="1">
        <v>950000</v>
      </c>
      <c r="AI185" s="1">
        <v>0</v>
      </c>
      <c r="AJ185" s="1">
        <v>0</v>
      </c>
      <c r="AK185" s="1">
        <f t="shared" si="44"/>
        <v>0</v>
      </c>
      <c r="AL185" s="1">
        <v>0</v>
      </c>
      <c r="AM185" s="1">
        <f t="shared" si="45"/>
        <v>0</v>
      </c>
      <c r="AN185" s="1">
        <v>0</v>
      </c>
      <c r="AO185" s="1">
        <v>0</v>
      </c>
      <c r="AP185" s="1">
        <v>0</v>
      </c>
      <c r="AQ185" s="1">
        <f t="shared" si="46"/>
        <v>950000</v>
      </c>
      <c r="AR185">
        <v>0</v>
      </c>
      <c r="AS185">
        <v>0</v>
      </c>
      <c r="AT185">
        <v>0</v>
      </c>
      <c r="AU185">
        <v>0</v>
      </c>
      <c r="AV185">
        <v>0</v>
      </c>
      <c r="AW185" s="93">
        <v>0</v>
      </c>
      <c r="AX185" s="1">
        <f t="shared" si="47"/>
        <v>950000</v>
      </c>
      <c r="AY185" s="1">
        <v>0</v>
      </c>
      <c r="AZ185" s="1"/>
      <c r="BA185" s="1"/>
      <c r="BB185" s="1">
        <f t="shared" si="48"/>
        <v>950000</v>
      </c>
    </row>
    <row r="186" spans="1:54" hidden="1" x14ac:dyDescent="0.3">
      <c r="A186" t="str">
        <f>VLOOKUP(B186,'Cubo 13 de marzo'!$A$1:$I$384,1,0)</f>
        <v>533412200025</v>
      </c>
      <c r="B186" t="str">
        <f t="shared" si="38"/>
        <v>533412200025</v>
      </c>
      <c r="C186" s="99">
        <v>5</v>
      </c>
      <c r="D186" s="99" t="str">
        <f t="shared" si="39"/>
        <v>334</v>
      </c>
      <c r="E186" s="99" t="str">
        <f t="shared" si="40"/>
        <v>1</v>
      </c>
      <c r="F186" s="99" t="str">
        <f t="shared" si="41"/>
        <v>2</v>
      </c>
      <c r="G186" s="99">
        <f t="shared" si="42"/>
        <v>20</v>
      </c>
      <c r="H186" s="99" t="str">
        <f t="shared" si="43"/>
        <v>00</v>
      </c>
      <c r="I186" s="99">
        <v>25</v>
      </c>
      <c r="J186" t="s">
        <v>32</v>
      </c>
      <c r="K186" t="s">
        <v>33</v>
      </c>
      <c r="L186" t="s">
        <v>58</v>
      </c>
      <c r="M186" t="s">
        <v>615</v>
      </c>
      <c r="N186" t="s">
        <v>607</v>
      </c>
      <c r="O186" t="s">
        <v>59</v>
      </c>
      <c r="P186" t="s">
        <v>49</v>
      </c>
      <c r="Q186" t="s">
        <v>617</v>
      </c>
      <c r="R186" t="s">
        <v>539</v>
      </c>
      <c r="S186" t="s">
        <v>60</v>
      </c>
      <c r="T186" t="s">
        <v>61</v>
      </c>
      <c r="U186">
        <v>1</v>
      </c>
      <c r="V186" t="s">
        <v>62</v>
      </c>
      <c r="W186" s="96">
        <v>20</v>
      </c>
      <c r="X186" t="s">
        <v>63</v>
      </c>
      <c r="Y186" t="s">
        <v>64</v>
      </c>
      <c r="Z186" t="s">
        <v>65</v>
      </c>
      <c r="AA186">
        <v>3000</v>
      </c>
      <c r="AB186" t="s">
        <v>44</v>
      </c>
      <c r="AC186">
        <v>3341</v>
      </c>
      <c r="AD186" t="s">
        <v>68</v>
      </c>
      <c r="AE186" s="96" t="s">
        <v>1148</v>
      </c>
      <c r="AF186" t="s">
        <v>57</v>
      </c>
      <c r="AG186" s="6">
        <v>3000000</v>
      </c>
      <c r="AH186" s="1">
        <v>3000000</v>
      </c>
      <c r="AI186" s="1">
        <v>0</v>
      </c>
      <c r="AJ186" s="1">
        <v>0</v>
      </c>
      <c r="AK186" s="1">
        <f t="shared" si="44"/>
        <v>0</v>
      </c>
      <c r="AL186" s="1">
        <v>0</v>
      </c>
      <c r="AM186" s="1">
        <f t="shared" si="45"/>
        <v>0</v>
      </c>
      <c r="AN186" s="1">
        <v>0</v>
      </c>
      <c r="AO186" s="1">
        <v>0</v>
      </c>
      <c r="AP186" s="1">
        <v>0</v>
      </c>
      <c r="AQ186" s="1">
        <f t="shared" si="46"/>
        <v>3000000</v>
      </c>
      <c r="AR186">
        <v>0</v>
      </c>
      <c r="AS186">
        <v>0</v>
      </c>
      <c r="AT186">
        <v>0</v>
      </c>
      <c r="AU186">
        <v>0</v>
      </c>
      <c r="AV186">
        <v>0</v>
      </c>
      <c r="AW186" s="93">
        <v>0</v>
      </c>
      <c r="AX186" s="1">
        <f t="shared" si="47"/>
        <v>3000000</v>
      </c>
      <c r="AY186" s="1">
        <v>0</v>
      </c>
      <c r="AZ186" s="1"/>
      <c r="BA186" s="1"/>
      <c r="BB186" s="1">
        <f t="shared" si="48"/>
        <v>3000000</v>
      </c>
    </row>
    <row r="187" spans="1:54" hidden="1" x14ac:dyDescent="0.3">
      <c r="A187" t="str">
        <f>VLOOKUP(B187,'Cubo 13 de marzo'!$A$1:$I$384,1,0)</f>
        <v>533410090011</v>
      </c>
      <c r="B187" t="str">
        <f t="shared" si="38"/>
        <v>533410090011</v>
      </c>
      <c r="C187" s="99">
        <v>5</v>
      </c>
      <c r="D187" s="99" t="str">
        <f t="shared" si="39"/>
        <v>334</v>
      </c>
      <c r="E187" s="99" t="str">
        <f t="shared" si="40"/>
        <v>1</v>
      </c>
      <c r="F187" s="99" t="str">
        <f t="shared" si="41"/>
        <v>0</v>
      </c>
      <c r="G187" s="99" t="str">
        <f t="shared" si="42"/>
        <v>09</v>
      </c>
      <c r="H187" s="99" t="str">
        <f t="shared" si="43"/>
        <v>00</v>
      </c>
      <c r="I187" s="99">
        <v>11</v>
      </c>
      <c r="J187" t="s">
        <v>124</v>
      </c>
      <c r="K187" t="s">
        <v>125</v>
      </c>
      <c r="L187" t="s">
        <v>81</v>
      </c>
      <c r="M187" t="s">
        <v>615</v>
      </c>
      <c r="N187" t="s">
        <v>606</v>
      </c>
      <c r="O187" t="s">
        <v>82</v>
      </c>
      <c r="P187" t="s">
        <v>49</v>
      </c>
      <c r="Q187" t="s">
        <v>617</v>
      </c>
      <c r="R187" t="s">
        <v>539</v>
      </c>
      <c r="S187" t="s">
        <v>91</v>
      </c>
      <c r="T187" t="s">
        <v>92</v>
      </c>
      <c r="U187">
        <v>4</v>
      </c>
      <c r="V187" t="s">
        <v>40</v>
      </c>
      <c r="W187" s="96" t="s">
        <v>1157</v>
      </c>
      <c r="X187" t="s">
        <v>97</v>
      </c>
      <c r="Y187" t="s">
        <v>94</v>
      </c>
      <c r="Z187" t="s">
        <v>95</v>
      </c>
      <c r="AA187">
        <v>3000</v>
      </c>
      <c r="AB187" t="s">
        <v>44</v>
      </c>
      <c r="AC187">
        <v>3341</v>
      </c>
      <c r="AD187" t="s">
        <v>68</v>
      </c>
      <c r="AE187" s="96" t="s">
        <v>1148</v>
      </c>
      <c r="AF187" t="s">
        <v>57</v>
      </c>
      <c r="AG187" s="6">
        <v>3900000</v>
      </c>
      <c r="AH187" s="1">
        <v>1600000</v>
      </c>
      <c r="AI187" s="1">
        <v>0</v>
      </c>
      <c r="AJ187" s="1">
        <v>0</v>
      </c>
      <c r="AK187" s="1">
        <f t="shared" si="44"/>
        <v>0</v>
      </c>
      <c r="AL187" s="1">
        <v>0</v>
      </c>
      <c r="AM187" s="1">
        <f t="shared" si="45"/>
        <v>0</v>
      </c>
      <c r="AN187" s="1">
        <v>0</v>
      </c>
      <c r="AO187" s="1">
        <v>0</v>
      </c>
      <c r="AP187" s="1">
        <v>0</v>
      </c>
      <c r="AQ187" s="1">
        <f t="shared" si="46"/>
        <v>3900000</v>
      </c>
      <c r="AR187" s="1">
        <v>2300000</v>
      </c>
      <c r="AS187">
        <v>0</v>
      </c>
      <c r="AT187">
        <v>0</v>
      </c>
      <c r="AU187">
        <v>0</v>
      </c>
      <c r="AV187" s="1">
        <v>2300000</v>
      </c>
      <c r="AW187" s="93">
        <v>0</v>
      </c>
      <c r="AX187" s="1">
        <f t="shared" si="47"/>
        <v>3900000</v>
      </c>
      <c r="AY187" s="1">
        <v>0</v>
      </c>
      <c r="AZ187" s="1"/>
      <c r="BA187" s="1"/>
      <c r="BB187" s="1">
        <f t="shared" si="48"/>
        <v>3900000</v>
      </c>
    </row>
    <row r="188" spans="1:54" hidden="1" x14ac:dyDescent="0.3">
      <c r="A188" t="str">
        <f>VLOOKUP(B188,'Cubo 13 de marzo'!$A$1:$I$384,1,0)</f>
        <v>533410720011</v>
      </c>
      <c r="B188" t="str">
        <f t="shared" si="38"/>
        <v>533410720011</v>
      </c>
      <c r="C188" s="99">
        <v>5</v>
      </c>
      <c r="D188" s="99" t="str">
        <f t="shared" si="39"/>
        <v>334</v>
      </c>
      <c r="E188" s="99" t="str">
        <f t="shared" si="40"/>
        <v>1</v>
      </c>
      <c r="F188" s="99" t="str">
        <f t="shared" si="41"/>
        <v>0</v>
      </c>
      <c r="G188" s="99">
        <f t="shared" si="42"/>
        <v>72</v>
      </c>
      <c r="H188" s="99" t="str">
        <f t="shared" si="43"/>
        <v>00</v>
      </c>
      <c r="I188" s="99">
        <v>11</v>
      </c>
      <c r="J188" t="s">
        <v>124</v>
      </c>
      <c r="K188" t="s">
        <v>125</v>
      </c>
      <c r="L188" t="s">
        <v>81</v>
      </c>
      <c r="M188" t="s">
        <v>615</v>
      </c>
      <c r="N188" t="s">
        <v>606</v>
      </c>
      <c r="O188" t="s">
        <v>82</v>
      </c>
      <c r="P188" t="s">
        <v>371</v>
      </c>
      <c r="Q188" t="s">
        <v>618</v>
      </c>
      <c r="R188" t="s">
        <v>539</v>
      </c>
      <c r="S188" t="s">
        <v>623</v>
      </c>
      <c r="T188" t="s">
        <v>372</v>
      </c>
      <c r="U188">
        <v>4</v>
      </c>
      <c r="V188" t="s">
        <v>40</v>
      </c>
      <c r="W188" s="96">
        <v>72</v>
      </c>
      <c r="X188" t="s">
        <v>373</v>
      </c>
      <c r="Y188" t="s">
        <v>129</v>
      </c>
      <c r="Z188" t="s">
        <v>372</v>
      </c>
      <c r="AA188">
        <v>3000</v>
      </c>
      <c r="AB188" t="s">
        <v>44</v>
      </c>
      <c r="AC188">
        <v>3341</v>
      </c>
      <c r="AD188" t="s">
        <v>68</v>
      </c>
      <c r="AE188" s="96" t="s">
        <v>1148</v>
      </c>
      <c r="AF188" t="s">
        <v>57</v>
      </c>
      <c r="AG188" s="6">
        <v>500000</v>
      </c>
      <c r="AH188" s="1">
        <v>0</v>
      </c>
      <c r="AI188" s="1">
        <v>0</v>
      </c>
      <c r="AJ188" s="1">
        <v>0</v>
      </c>
      <c r="AK188" s="1">
        <f t="shared" si="44"/>
        <v>0</v>
      </c>
      <c r="AL188" s="1">
        <v>0</v>
      </c>
      <c r="AM188" s="1">
        <f t="shared" si="45"/>
        <v>0</v>
      </c>
      <c r="AN188" s="1">
        <v>0</v>
      </c>
      <c r="AO188" s="1">
        <v>0</v>
      </c>
      <c r="AP188" s="1">
        <v>0</v>
      </c>
      <c r="AQ188" s="1">
        <f t="shared" si="46"/>
        <v>500000</v>
      </c>
      <c r="AR188" s="1">
        <v>500000</v>
      </c>
      <c r="AS188">
        <v>0</v>
      </c>
      <c r="AT188">
        <v>0</v>
      </c>
      <c r="AU188">
        <v>0</v>
      </c>
      <c r="AV188" s="1">
        <v>500000</v>
      </c>
      <c r="AW188" s="93">
        <v>0</v>
      </c>
      <c r="AX188" s="1">
        <f t="shared" si="47"/>
        <v>500000</v>
      </c>
      <c r="AY188" s="1">
        <v>0</v>
      </c>
      <c r="AZ188" s="1"/>
      <c r="BA188" s="1"/>
      <c r="BB188" s="1">
        <f t="shared" si="48"/>
        <v>500000</v>
      </c>
    </row>
    <row r="189" spans="1:54" hidden="1" x14ac:dyDescent="0.3">
      <c r="A189" t="str">
        <f>VLOOKUP(B189,'Cubo 13 de marzo'!$A$1:$I$384,1,0)</f>
        <v>533410330011</v>
      </c>
      <c r="B189" t="str">
        <f t="shared" si="38"/>
        <v>533410330011</v>
      </c>
      <c r="C189" s="99">
        <v>5</v>
      </c>
      <c r="D189" s="99" t="str">
        <f t="shared" si="39"/>
        <v>334</v>
      </c>
      <c r="E189" s="99" t="str">
        <f t="shared" si="40"/>
        <v>1</v>
      </c>
      <c r="F189" s="99" t="str">
        <f t="shared" si="41"/>
        <v>0</v>
      </c>
      <c r="G189" s="99">
        <f t="shared" si="42"/>
        <v>33</v>
      </c>
      <c r="H189" s="99" t="str">
        <f t="shared" si="43"/>
        <v>00</v>
      </c>
      <c r="I189" s="99">
        <v>11</v>
      </c>
      <c r="J189" t="s">
        <v>124</v>
      </c>
      <c r="K189" t="s">
        <v>125</v>
      </c>
      <c r="L189" t="s">
        <v>433</v>
      </c>
      <c r="M189" t="s">
        <v>512</v>
      </c>
      <c r="N189" t="s">
        <v>513</v>
      </c>
      <c r="O189" t="s">
        <v>434</v>
      </c>
      <c r="P189" t="s">
        <v>49</v>
      </c>
      <c r="Q189" t="s">
        <v>617</v>
      </c>
      <c r="R189" t="s">
        <v>539</v>
      </c>
      <c r="S189" t="s">
        <v>331</v>
      </c>
      <c r="T189" t="s">
        <v>332</v>
      </c>
      <c r="U189">
        <v>2</v>
      </c>
      <c r="V189" t="s">
        <v>180</v>
      </c>
      <c r="W189" s="96">
        <v>33</v>
      </c>
      <c r="X189" t="s">
        <v>435</v>
      </c>
      <c r="Y189" t="s">
        <v>436</v>
      </c>
      <c r="Z189" t="s">
        <v>437</v>
      </c>
      <c r="AA189">
        <v>3000</v>
      </c>
      <c r="AB189" t="s">
        <v>44</v>
      </c>
      <c r="AC189">
        <v>3341</v>
      </c>
      <c r="AD189" t="s">
        <v>68</v>
      </c>
      <c r="AE189" s="96" t="s">
        <v>1148</v>
      </c>
      <c r="AF189" t="s">
        <v>57</v>
      </c>
      <c r="AG189" s="6">
        <v>230000</v>
      </c>
      <c r="AH189" s="1">
        <v>230000</v>
      </c>
      <c r="AI189" s="1">
        <v>0</v>
      </c>
      <c r="AJ189" s="1">
        <v>0</v>
      </c>
      <c r="AK189" s="1">
        <f t="shared" si="44"/>
        <v>0</v>
      </c>
      <c r="AL189" s="1">
        <v>0</v>
      </c>
      <c r="AM189" s="1">
        <f t="shared" si="45"/>
        <v>0</v>
      </c>
      <c r="AN189" s="1">
        <v>0</v>
      </c>
      <c r="AO189" s="1">
        <v>0</v>
      </c>
      <c r="AP189" s="1">
        <v>0</v>
      </c>
      <c r="AQ189" s="1">
        <f t="shared" si="46"/>
        <v>230000</v>
      </c>
      <c r="AR189">
        <v>0</v>
      </c>
      <c r="AS189">
        <v>0</v>
      </c>
      <c r="AT189">
        <v>0</v>
      </c>
      <c r="AU189">
        <v>0</v>
      </c>
      <c r="AV189">
        <v>0</v>
      </c>
      <c r="AW189" s="93">
        <v>0</v>
      </c>
      <c r="AX189" s="1">
        <f t="shared" si="47"/>
        <v>230000</v>
      </c>
      <c r="AY189" s="1">
        <v>0</v>
      </c>
      <c r="AZ189" s="1"/>
      <c r="BA189" s="1"/>
      <c r="BB189" s="1">
        <f t="shared" si="48"/>
        <v>230000</v>
      </c>
    </row>
    <row r="190" spans="1:54" hidden="1" x14ac:dyDescent="0.3">
      <c r="A190" t="str">
        <f>VLOOKUP(B190,'Cubo 13 de marzo'!$A$1:$I$384,1,0)</f>
        <v>533610212111</v>
      </c>
      <c r="B190" t="str">
        <f t="shared" si="38"/>
        <v>533610212111</v>
      </c>
      <c r="C190" s="99">
        <v>5</v>
      </c>
      <c r="D190" s="99" t="str">
        <f t="shared" si="39"/>
        <v>336</v>
      </c>
      <c r="E190" s="99" t="str">
        <f t="shared" si="40"/>
        <v>1</v>
      </c>
      <c r="F190" s="99" t="str">
        <f t="shared" si="41"/>
        <v>0</v>
      </c>
      <c r="G190" s="99">
        <f t="shared" si="42"/>
        <v>21</v>
      </c>
      <c r="H190" s="99">
        <f t="shared" si="43"/>
        <v>21</v>
      </c>
      <c r="I190" s="99">
        <v>11</v>
      </c>
      <c r="J190" t="s">
        <v>124</v>
      </c>
      <c r="K190" t="s">
        <v>125</v>
      </c>
      <c r="L190" t="s">
        <v>58</v>
      </c>
      <c r="M190" t="s">
        <v>615</v>
      </c>
      <c r="N190" t="s">
        <v>607</v>
      </c>
      <c r="O190" t="s">
        <v>59</v>
      </c>
      <c r="P190" t="s">
        <v>49</v>
      </c>
      <c r="Q190" t="s">
        <v>617</v>
      </c>
      <c r="R190" t="s">
        <v>539</v>
      </c>
      <c r="S190" t="s">
        <v>60</v>
      </c>
      <c r="T190" t="s">
        <v>61</v>
      </c>
      <c r="U190">
        <v>1</v>
      </c>
      <c r="V190" t="s">
        <v>62</v>
      </c>
      <c r="W190" s="96">
        <v>21</v>
      </c>
      <c r="X190" t="s">
        <v>69</v>
      </c>
      <c r="Y190" t="s">
        <v>64</v>
      </c>
      <c r="Z190" t="s">
        <v>65</v>
      </c>
      <c r="AA190">
        <v>3000</v>
      </c>
      <c r="AB190" t="s">
        <v>44</v>
      </c>
      <c r="AC190">
        <v>3361</v>
      </c>
      <c r="AD190" t="s">
        <v>191</v>
      </c>
      <c r="AE190" s="96">
        <v>21</v>
      </c>
      <c r="AF190" t="s">
        <v>192</v>
      </c>
      <c r="AG190" s="6">
        <v>1050000</v>
      </c>
      <c r="AH190" s="1">
        <v>1050000</v>
      </c>
      <c r="AI190" s="1">
        <v>0</v>
      </c>
      <c r="AJ190" s="1">
        <v>0</v>
      </c>
      <c r="AK190" s="1">
        <f t="shared" si="44"/>
        <v>0</v>
      </c>
      <c r="AL190" s="1">
        <v>0</v>
      </c>
      <c r="AM190" s="1">
        <f t="shared" si="45"/>
        <v>0</v>
      </c>
      <c r="AN190" s="1">
        <v>0</v>
      </c>
      <c r="AO190" s="1">
        <v>0</v>
      </c>
      <c r="AP190" s="1">
        <v>0</v>
      </c>
      <c r="AQ190" s="1">
        <f t="shared" si="46"/>
        <v>1050000</v>
      </c>
      <c r="AR190">
        <v>0</v>
      </c>
      <c r="AS190">
        <v>0</v>
      </c>
      <c r="AT190">
        <v>0</v>
      </c>
      <c r="AU190">
        <v>0</v>
      </c>
      <c r="AV190">
        <v>0</v>
      </c>
      <c r="AW190" s="93">
        <v>0</v>
      </c>
      <c r="AX190" s="1">
        <f t="shared" si="47"/>
        <v>1050000</v>
      </c>
      <c r="AY190" s="1">
        <v>0</v>
      </c>
      <c r="AZ190" s="1"/>
      <c r="BA190" s="1"/>
      <c r="BB190" s="1">
        <f t="shared" si="48"/>
        <v>1050000</v>
      </c>
    </row>
    <row r="191" spans="1:54" hidden="1" x14ac:dyDescent="0.3">
      <c r="A191" t="str">
        <f>VLOOKUP(B191,'Cubo 13 de marzo'!$A$1:$I$384,1,0)</f>
        <v>533610060011</v>
      </c>
      <c r="B191" t="str">
        <f t="shared" si="38"/>
        <v>533610060011</v>
      </c>
      <c r="C191" s="99">
        <v>5</v>
      </c>
      <c r="D191" s="99" t="str">
        <f t="shared" si="39"/>
        <v>336</v>
      </c>
      <c r="E191" s="99" t="str">
        <f t="shared" si="40"/>
        <v>1</v>
      </c>
      <c r="F191" s="99" t="str">
        <f t="shared" si="41"/>
        <v>0</v>
      </c>
      <c r="G191" s="99" t="str">
        <f t="shared" si="42"/>
        <v>06</v>
      </c>
      <c r="H191" s="99" t="str">
        <f t="shared" si="43"/>
        <v>00</v>
      </c>
      <c r="I191" s="99">
        <v>11</v>
      </c>
      <c r="J191" t="s">
        <v>124</v>
      </c>
      <c r="K191" t="s">
        <v>125</v>
      </c>
      <c r="L191" t="s">
        <v>81</v>
      </c>
      <c r="M191" t="s">
        <v>615</v>
      </c>
      <c r="N191" t="s">
        <v>606</v>
      </c>
      <c r="O191" t="s">
        <v>82</v>
      </c>
      <c r="P191" t="s">
        <v>49</v>
      </c>
      <c r="Q191" t="s">
        <v>617</v>
      </c>
      <c r="R191" t="s">
        <v>539</v>
      </c>
      <c r="S191" t="s">
        <v>83</v>
      </c>
      <c r="T191" t="s">
        <v>84</v>
      </c>
      <c r="U191">
        <v>4</v>
      </c>
      <c r="V191" t="s">
        <v>40</v>
      </c>
      <c r="W191" s="96" t="s">
        <v>1154</v>
      </c>
      <c r="X191" t="s">
        <v>248</v>
      </c>
      <c r="Y191" t="s">
        <v>249</v>
      </c>
      <c r="Z191" t="s">
        <v>250</v>
      </c>
      <c r="AA191">
        <v>3000</v>
      </c>
      <c r="AB191" t="s">
        <v>44</v>
      </c>
      <c r="AC191">
        <v>3361</v>
      </c>
      <c r="AD191" t="s">
        <v>191</v>
      </c>
      <c r="AE191" s="96" t="s">
        <v>1148</v>
      </c>
      <c r="AF191" t="s">
        <v>57</v>
      </c>
      <c r="AG191" s="6">
        <v>4323</v>
      </c>
      <c r="AH191" s="1">
        <v>0</v>
      </c>
      <c r="AI191" s="1">
        <v>0</v>
      </c>
      <c r="AJ191" s="1">
        <v>0</v>
      </c>
      <c r="AK191" s="1">
        <f t="shared" si="44"/>
        <v>0</v>
      </c>
      <c r="AL191" s="1">
        <v>0</v>
      </c>
      <c r="AM191" s="1">
        <f t="shared" si="45"/>
        <v>0</v>
      </c>
      <c r="AN191" s="1">
        <v>0</v>
      </c>
      <c r="AO191" s="1">
        <v>0</v>
      </c>
      <c r="AP191" s="1">
        <v>0</v>
      </c>
      <c r="AQ191" s="1">
        <f t="shared" si="46"/>
        <v>4323</v>
      </c>
      <c r="AR191">
        <v>0</v>
      </c>
      <c r="AS191" s="1">
        <v>4323</v>
      </c>
      <c r="AT191">
        <v>0</v>
      </c>
      <c r="AU191">
        <v>0</v>
      </c>
      <c r="AV191" s="1">
        <v>4323</v>
      </c>
      <c r="AW191" s="93">
        <v>0</v>
      </c>
      <c r="AX191" s="1">
        <f t="shared" si="47"/>
        <v>4323</v>
      </c>
      <c r="AY191" s="1">
        <v>0</v>
      </c>
      <c r="AZ191" s="1"/>
      <c r="BA191" s="1"/>
      <c r="BB191" s="1">
        <f t="shared" si="48"/>
        <v>4323</v>
      </c>
    </row>
    <row r="192" spans="1:54" hidden="1" x14ac:dyDescent="0.3">
      <c r="A192" t="str">
        <f>VLOOKUP(B192,'Cubo 13 de marzo'!$A$1:$I$384,1,0)</f>
        <v>533610170011</v>
      </c>
      <c r="B192" t="str">
        <f t="shared" si="38"/>
        <v>533610170011</v>
      </c>
      <c r="C192" s="99">
        <v>5</v>
      </c>
      <c r="D192" s="99" t="str">
        <f t="shared" si="39"/>
        <v>336</v>
      </c>
      <c r="E192" s="99" t="str">
        <f t="shared" si="40"/>
        <v>1</v>
      </c>
      <c r="F192" s="99" t="str">
        <f t="shared" si="41"/>
        <v>0</v>
      </c>
      <c r="G192" s="99">
        <f t="shared" si="42"/>
        <v>17</v>
      </c>
      <c r="H192" s="99" t="str">
        <f t="shared" si="43"/>
        <v>00</v>
      </c>
      <c r="I192" s="99">
        <v>11</v>
      </c>
      <c r="J192" t="s">
        <v>124</v>
      </c>
      <c r="K192" t="s">
        <v>125</v>
      </c>
      <c r="L192" t="s">
        <v>81</v>
      </c>
      <c r="M192" t="s">
        <v>615</v>
      </c>
      <c r="N192" t="s">
        <v>606</v>
      </c>
      <c r="O192" t="s">
        <v>82</v>
      </c>
      <c r="P192" t="s">
        <v>49</v>
      </c>
      <c r="Q192" t="s">
        <v>617</v>
      </c>
      <c r="R192" t="s">
        <v>539</v>
      </c>
      <c r="S192" t="s">
        <v>287</v>
      </c>
      <c r="T192" t="s">
        <v>288</v>
      </c>
      <c r="U192">
        <v>4</v>
      </c>
      <c r="V192" t="s">
        <v>40</v>
      </c>
      <c r="W192" s="96">
        <v>17</v>
      </c>
      <c r="X192" t="s">
        <v>303</v>
      </c>
      <c r="Y192" t="s">
        <v>304</v>
      </c>
      <c r="Z192" t="s">
        <v>305</v>
      </c>
      <c r="AA192">
        <v>3000</v>
      </c>
      <c r="AB192" t="s">
        <v>44</v>
      </c>
      <c r="AC192">
        <v>3361</v>
      </c>
      <c r="AD192" t="s">
        <v>191</v>
      </c>
      <c r="AE192" s="96" t="s">
        <v>1148</v>
      </c>
      <c r="AF192" t="s">
        <v>57</v>
      </c>
      <c r="AG192" s="6">
        <v>10000000</v>
      </c>
      <c r="AH192" s="1">
        <v>10000000</v>
      </c>
      <c r="AI192" s="1">
        <v>3230581.67</v>
      </c>
      <c r="AJ192" s="1">
        <v>3230581.67</v>
      </c>
      <c r="AK192" s="1">
        <f t="shared" si="44"/>
        <v>0</v>
      </c>
      <c r="AL192" s="1">
        <v>3230581.67</v>
      </c>
      <c r="AM192" s="1">
        <f t="shared" si="45"/>
        <v>3230581.67</v>
      </c>
      <c r="AN192" s="1">
        <v>0</v>
      </c>
      <c r="AO192" s="1">
        <v>0</v>
      </c>
      <c r="AP192" s="1">
        <v>0</v>
      </c>
      <c r="AQ192" s="1">
        <f t="shared" si="46"/>
        <v>6769418.3300000001</v>
      </c>
      <c r="AR192">
        <v>0</v>
      </c>
      <c r="AS192">
        <v>0</v>
      </c>
      <c r="AT192">
        <v>0</v>
      </c>
      <c r="AU192">
        <v>0</v>
      </c>
      <c r="AV192">
        <v>0</v>
      </c>
      <c r="AW192" s="93">
        <v>0</v>
      </c>
      <c r="AX192" s="1">
        <f t="shared" si="47"/>
        <v>10000000</v>
      </c>
      <c r="AY192" s="1">
        <v>0</v>
      </c>
      <c r="AZ192" s="1"/>
      <c r="BA192" s="1"/>
      <c r="BB192" s="1">
        <f t="shared" si="48"/>
        <v>6769418.3300000001</v>
      </c>
    </row>
    <row r="193" spans="1:55" hidden="1" x14ac:dyDescent="0.3">
      <c r="A193" t="str">
        <f>VLOOKUP(B193,'Cubo 13 de marzo'!$A$1:$I$384,1,0)</f>
        <v>533610196511</v>
      </c>
      <c r="B193" t="str">
        <f t="shared" si="38"/>
        <v>533610196511</v>
      </c>
      <c r="C193" s="99">
        <v>5</v>
      </c>
      <c r="D193" s="99" t="str">
        <f t="shared" si="39"/>
        <v>336</v>
      </c>
      <c r="E193" s="99" t="str">
        <f t="shared" si="40"/>
        <v>1</v>
      </c>
      <c r="F193" s="99" t="str">
        <f t="shared" si="41"/>
        <v>0</v>
      </c>
      <c r="G193" s="99">
        <f t="shared" si="42"/>
        <v>19</v>
      </c>
      <c r="H193" s="99">
        <f t="shared" si="43"/>
        <v>65</v>
      </c>
      <c r="I193" s="99">
        <v>11</v>
      </c>
      <c r="J193" t="s">
        <v>124</v>
      </c>
      <c r="K193" t="s">
        <v>125</v>
      </c>
      <c r="L193" t="s">
        <v>81</v>
      </c>
      <c r="M193" t="s">
        <v>615</v>
      </c>
      <c r="N193" t="s">
        <v>606</v>
      </c>
      <c r="O193" t="s">
        <v>82</v>
      </c>
      <c r="P193" t="s">
        <v>49</v>
      </c>
      <c r="Q193" t="s">
        <v>617</v>
      </c>
      <c r="R193" t="s">
        <v>539</v>
      </c>
      <c r="S193" t="s">
        <v>287</v>
      </c>
      <c r="T193" t="s">
        <v>288</v>
      </c>
      <c r="U193">
        <v>6</v>
      </c>
      <c r="V193" t="s">
        <v>75</v>
      </c>
      <c r="W193" s="96">
        <v>19</v>
      </c>
      <c r="X193" t="s">
        <v>314</v>
      </c>
      <c r="Y193" t="s">
        <v>315</v>
      </c>
      <c r="Z193" t="s">
        <v>316</v>
      </c>
      <c r="AA193">
        <v>3000</v>
      </c>
      <c r="AB193" t="s">
        <v>44</v>
      </c>
      <c r="AC193">
        <v>3361</v>
      </c>
      <c r="AD193" t="s">
        <v>191</v>
      </c>
      <c r="AE193" s="96">
        <v>65</v>
      </c>
      <c r="AF193" t="s">
        <v>319</v>
      </c>
      <c r="AG193" s="6">
        <v>500000</v>
      </c>
      <c r="AH193" s="1">
        <v>500000</v>
      </c>
      <c r="AI193" s="1">
        <v>0</v>
      </c>
      <c r="AJ193" s="1">
        <v>0</v>
      </c>
      <c r="AK193" s="1">
        <f t="shared" si="44"/>
        <v>0</v>
      </c>
      <c r="AL193" s="1">
        <v>0</v>
      </c>
      <c r="AM193" s="1">
        <f t="shared" si="45"/>
        <v>0</v>
      </c>
      <c r="AN193" s="1">
        <v>0</v>
      </c>
      <c r="AO193" s="1">
        <v>0</v>
      </c>
      <c r="AP193" s="1">
        <v>0</v>
      </c>
      <c r="AQ193" s="1">
        <f t="shared" si="46"/>
        <v>500000</v>
      </c>
      <c r="AR193">
        <v>0</v>
      </c>
      <c r="AS193">
        <v>0</v>
      </c>
      <c r="AT193">
        <v>0</v>
      </c>
      <c r="AU193">
        <v>0</v>
      </c>
      <c r="AV193">
        <v>0</v>
      </c>
      <c r="AW193" s="93">
        <v>0</v>
      </c>
      <c r="AX193" s="1">
        <f t="shared" si="47"/>
        <v>500000</v>
      </c>
      <c r="AY193" s="1">
        <v>0</v>
      </c>
      <c r="AZ193" s="1"/>
      <c r="BA193" s="1"/>
      <c r="BB193" s="1">
        <f t="shared" si="48"/>
        <v>500000</v>
      </c>
    </row>
    <row r="194" spans="1:55" hidden="1" x14ac:dyDescent="0.3">
      <c r="A194" t="str">
        <f>VLOOKUP(B194,'Cubo 13 de marzo'!$A$1:$I$384,1,0)</f>
        <v>533810090011</v>
      </c>
      <c r="B194" t="str">
        <f t="shared" si="38"/>
        <v>533810090011</v>
      </c>
      <c r="C194" s="99">
        <v>5</v>
      </c>
      <c r="D194" s="99" t="str">
        <f t="shared" si="39"/>
        <v>338</v>
      </c>
      <c r="E194" s="99" t="str">
        <f t="shared" si="40"/>
        <v>1</v>
      </c>
      <c r="F194" s="99" t="str">
        <f t="shared" si="41"/>
        <v>0</v>
      </c>
      <c r="G194" s="99" t="str">
        <f t="shared" si="42"/>
        <v>09</v>
      </c>
      <c r="H194" s="99" t="str">
        <f t="shared" si="43"/>
        <v>00</v>
      </c>
      <c r="I194" s="99">
        <v>11</v>
      </c>
      <c r="J194" t="s">
        <v>124</v>
      </c>
      <c r="K194" t="s">
        <v>125</v>
      </c>
      <c r="L194" t="s">
        <v>81</v>
      </c>
      <c r="M194" t="s">
        <v>615</v>
      </c>
      <c r="N194" t="s">
        <v>606</v>
      </c>
      <c r="O194" t="s">
        <v>82</v>
      </c>
      <c r="P194" t="s">
        <v>49</v>
      </c>
      <c r="Q194" t="s">
        <v>617</v>
      </c>
      <c r="R194" t="s">
        <v>539</v>
      </c>
      <c r="S194" t="s">
        <v>91</v>
      </c>
      <c r="T194" t="s">
        <v>92</v>
      </c>
      <c r="U194">
        <v>4</v>
      </c>
      <c r="V194" t="s">
        <v>40</v>
      </c>
      <c r="W194" s="96" t="s">
        <v>1157</v>
      </c>
      <c r="X194" t="s">
        <v>97</v>
      </c>
      <c r="Y194" t="s">
        <v>94</v>
      </c>
      <c r="Z194" t="s">
        <v>95</v>
      </c>
      <c r="AA194">
        <v>3000</v>
      </c>
      <c r="AB194" t="s">
        <v>44</v>
      </c>
      <c r="AC194">
        <v>3381</v>
      </c>
      <c r="AD194" t="s">
        <v>278</v>
      </c>
      <c r="AE194" s="96" t="s">
        <v>1148</v>
      </c>
      <c r="AF194" t="s">
        <v>57</v>
      </c>
      <c r="AG194" s="6">
        <v>77442266.879999995</v>
      </c>
      <c r="AH194" s="1">
        <v>77442266.879999995</v>
      </c>
      <c r="AI194" s="1">
        <v>16670731.199999999</v>
      </c>
      <c r="AJ194" s="1">
        <v>16670731.199999999</v>
      </c>
      <c r="AK194" s="1">
        <f t="shared" si="44"/>
        <v>232000</v>
      </c>
      <c r="AL194" s="1">
        <v>16438731.199999999</v>
      </c>
      <c r="AM194" s="1">
        <f t="shared" si="45"/>
        <v>11385771.199999999</v>
      </c>
      <c r="AN194" s="1">
        <v>5052960</v>
      </c>
      <c r="AO194" s="1">
        <v>0</v>
      </c>
      <c r="AP194" s="1">
        <v>5052960</v>
      </c>
      <c r="AQ194" s="1">
        <f t="shared" si="46"/>
        <v>60771535.679999992</v>
      </c>
      <c r="AR194">
        <v>0</v>
      </c>
      <c r="AS194">
        <v>0</v>
      </c>
      <c r="AT194">
        <v>0</v>
      </c>
      <c r="AU194">
        <v>0</v>
      </c>
      <c r="AV194">
        <v>0</v>
      </c>
      <c r="AW194" s="93">
        <v>0</v>
      </c>
      <c r="AX194" s="1">
        <f t="shared" si="47"/>
        <v>77442266.879999995</v>
      </c>
      <c r="AY194" s="1">
        <v>0</v>
      </c>
      <c r="AZ194" s="1"/>
      <c r="BA194" s="1"/>
      <c r="BB194" s="1">
        <f t="shared" si="48"/>
        <v>60771535.679999992</v>
      </c>
    </row>
    <row r="195" spans="1:55" hidden="1" x14ac:dyDescent="0.3">
      <c r="A195" t="str">
        <f>VLOOKUP(B195,'Cubo 13 de marzo'!$A$1:$I$384,1,0)</f>
        <v>533910660011</v>
      </c>
      <c r="B195" t="str">
        <f t="shared" si="38"/>
        <v>533910660011</v>
      </c>
      <c r="C195" s="99">
        <v>5</v>
      </c>
      <c r="D195" s="99" t="str">
        <f t="shared" si="39"/>
        <v>339</v>
      </c>
      <c r="E195" s="99" t="str">
        <f t="shared" si="40"/>
        <v>1</v>
      </c>
      <c r="F195" s="99" t="str">
        <f t="shared" si="41"/>
        <v>0</v>
      </c>
      <c r="G195" s="99">
        <f t="shared" si="42"/>
        <v>66</v>
      </c>
      <c r="H195" s="99" t="str">
        <f t="shared" si="43"/>
        <v>00</v>
      </c>
      <c r="I195" s="99">
        <v>11</v>
      </c>
      <c r="J195" t="s">
        <v>124</v>
      </c>
      <c r="K195" t="s">
        <v>125</v>
      </c>
      <c r="L195" t="s">
        <v>34</v>
      </c>
      <c r="M195" t="s">
        <v>616</v>
      </c>
      <c r="N195" t="s">
        <v>614</v>
      </c>
      <c r="O195" t="s">
        <v>35</v>
      </c>
      <c r="P195" t="s">
        <v>36</v>
      </c>
      <c r="Q195" t="s">
        <v>37</v>
      </c>
      <c r="R195" t="s">
        <v>539</v>
      </c>
      <c r="S195" t="s">
        <v>38</v>
      </c>
      <c r="T195" t="s">
        <v>39</v>
      </c>
      <c r="U195">
        <v>4</v>
      </c>
      <c r="V195" t="s">
        <v>40</v>
      </c>
      <c r="W195" s="96">
        <v>66</v>
      </c>
      <c r="X195" t="s">
        <v>41</v>
      </c>
      <c r="Y195" t="s">
        <v>42</v>
      </c>
      <c r="Z195" t="s">
        <v>43</v>
      </c>
      <c r="AA195">
        <v>3000</v>
      </c>
      <c r="AB195" t="s">
        <v>44</v>
      </c>
      <c r="AC195">
        <v>3391</v>
      </c>
      <c r="AD195" t="s">
        <v>168</v>
      </c>
      <c r="AE195" s="96" t="s">
        <v>1148</v>
      </c>
      <c r="AF195" t="s">
        <v>57</v>
      </c>
      <c r="AG195" s="6">
        <v>1800000</v>
      </c>
      <c r="AH195" s="1">
        <v>1800000</v>
      </c>
      <c r="AI195" s="1">
        <v>0</v>
      </c>
      <c r="AJ195" s="1">
        <v>0</v>
      </c>
      <c r="AK195" s="1">
        <f t="shared" si="44"/>
        <v>0</v>
      </c>
      <c r="AL195" s="1">
        <v>0</v>
      </c>
      <c r="AM195" s="1">
        <f t="shared" si="45"/>
        <v>0</v>
      </c>
      <c r="AN195" s="1">
        <v>0</v>
      </c>
      <c r="AO195" s="1">
        <v>0</v>
      </c>
      <c r="AP195" s="1">
        <v>0</v>
      </c>
      <c r="AQ195" s="1">
        <f t="shared" si="46"/>
        <v>1800000</v>
      </c>
      <c r="AR195">
        <v>0</v>
      </c>
      <c r="AS195">
        <v>0</v>
      </c>
      <c r="AT195">
        <v>0</v>
      </c>
      <c r="AU195">
        <v>0</v>
      </c>
      <c r="AV195">
        <v>0</v>
      </c>
      <c r="AW195" s="93">
        <v>0</v>
      </c>
      <c r="AX195" s="1">
        <f t="shared" si="47"/>
        <v>1800000</v>
      </c>
      <c r="AY195" s="1">
        <v>0</v>
      </c>
      <c r="AZ195" s="1"/>
      <c r="BA195" s="1"/>
      <c r="BB195" s="1">
        <f t="shared" si="48"/>
        <v>1800000</v>
      </c>
    </row>
    <row r="196" spans="1:55" hidden="1" x14ac:dyDescent="0.3">
      <c r="A196" t="str">
        <f>VLOOKUP(B196,'Cubo 13 de marzo'!$A$1:$I$384,1,0)</f>
        <v>533910240011</v>
      </c>
      <c r="B196" t="str">
        <f t="shared" si="38"/>
        <v>533910240011</v>
      </c>
      <c r="C196" s="99">
        <v>5</v>
      </c>
      <c r="D196" s="99" t="str">
        <f t="shared" si="39"/>
        <v>339</v>
      </c>
      <c r="E196" s="99" t="str">
        <f t="shared" si="40"/>
        <v>1</v>
      </c>
      <c r="F196" s="99" t="str">
        <f t="shared" si="41"/>
        <v>0</v>
      </c>
      <c r="G196" s="99">
        <f t="shared" si="42"/>
        <v>24</v>
      </c>
      <c r="H196" s="99" t="str">
        <f t="shared" si="43"/>
        <v>00</v>
      </c>
      <c r="I196" s="99">
        <v>11</v>
      </c>
      <c r="J196" t="s">
        <v>124</v>
      </c>
      <c r="K196" t="s">
        <v>125</v>
      </c>
      <c r="L196" t="s">
        <v>178</v>
      </c>
      <c r="M196" t="s">
        <v>512</v>
      </c>
      <c r="N196" t="s">
        <v>610</v>
      </c>
      <c r="O196" t="s">
        <v>179</v>
      </c>
      <c r="P196" t="s">
        <v>49</v>
      </c>
      <c r="Q196" t="s">
        <v>617</v>
      </c>
      <c r="R196" t="s">
        <v>539</v>
      </c>
      <c r="S196" t="s">
        <v>60</v>
      </c>
      <c r="T196" t="s">
        <v>61</v>
      </c>
      <c r="U196">
        <v>2</v>
      </c>
      <c r="V196" t="s">
        <v>180</v>
      </c>
      <c r="W196" s="96">
        <v>24</v>
      </c>
      <c r="X196" t="s">
        <v>181</v>
      </c>
      <c r="Y196" t="s">
        <v>182</v>
      </c>
      <c r="Z196" t="s">
        <v>183</v>
      </c>
      <c r="AA196">
        <v>3000</v>
      </c>
      <c r="AB196" t="s">
        <v>44</v>
      </c>
      <c r="AC196">
        <v>3391</v>
      </c>
      <c r="AD196" t="s">
        <v>168</v>
      </c>
      <c r="AE196" s="96" t="s">
        <v>1148</v>
      </c>
      <c r="AF196" t="s">
        <v>57</v>
      </c>
      <c r="AG196" s="6">
        <v>14500000</v>
      </c>
      <c r="AH196" s="1">
        <v>10000000</v>
      </c>
      <c r="AI196" s="1">
        <v>3905550.64</v>
      </c>
      <c r="AJ196" s="1">
        <v>3905550.64</v>
      </c>
      <c r="AK196" s="1">
        <f t="shared" si="44"/>
        <v>3905550.64</v>
      </c>
      <c r="AL196" s="1">
        <v>0</v>
      </c>
      <c r="AM196" s="1">
        <f t="shared" si="45"/>
        <v>0</v>
      </c>
      <c r="AN196" s="1">
        <v>0</v>
      </c>
      <c r="AO196" s="1">
        <v>0</v>
      </c>
      <c r="AP196" s="1">
        <v>0</v>
      </c>
      <c r="AQ196" s="1">
        <f t="shared" si="46"/>
        <v>10594449.359999999</v>
      </c>
      <c r="AR196" s="1">
        <v>4500000</v>
      </c>
      <c r="AS196">
        <v>0</v>
      </c>
      <c r="AT196">
        <v>0</v>
      </c>
      <c r="AU196">
        <v>0</v>
      </c>
      <c r="AV196" s="1">
        <v>4500000</v>
      </c>
      <c r="AW196" s="93">
        <v>0</v>
      </c>
      <c r="AX196" s="1">
        <f t="shared" si="47"/>
        <v>14500000</v>
      </c>
      <c r="AY196" s="1">
        <v>0</v>
      </c>
      <c r="AZ196" s="1"/>
      <c r="BA196" s="1"/>
      <c r="BB196" s="1">
        <f t="shared" si="48"/>
        <v>10594449.359999999</v>
      </c>
    </row>
    <row r="197" spans="1:55" hidden="1" x14ac:dyDescent="0.3">
      <c r="A197" t="str">
        <f>VLOOKUP(B197,'Cubo 13 de marzo'!$A$1:$I$384,1,0)</f>
        <v>533910210011</v>
      </c>
      <c r="B197" t="str">
        <f t="shared" si="38"/>
        <v>533910210011</v>
      </c>
      <c r="C197" s="99">
        <v>5</v>
      </c>
      <c r="D197" s="99" t="str">
        <f t="shared" si="39"/>
        <v>339</v>
      </c>
      <c r="E197" s="99" t="str">
        <f t="shared" si="40"/>
        <v>1</v>
      </c>
      <c r="F197" s="99" t="str">
        <f t="shared" si="41"/>
        <v>0</v>
      </c>
      <c r="G197" s="99">
        <f t="shared" si="42"/>
        <v>21</v>
      </c>
      <c r="H197" s="99" t="str">
        <f t="shared" si="43"/>
        <v>00</v>
      </c>
      <c r="I197" s="99">
        <v>11</v>
      </c>
      <c r="J197" t="s">
        <v>124</v>
      </c>
      <c r="K197" t="s">
        <v>125</v>
      </c>
      <c r="L197" t="s">
        <v>58</v>
      </c>
      <c r="M197" t="s">
        <v>615</v>
      </c>
      <c r="N197" t="s">
        <v>607</v>
      </c>
      <c r="O197" t="s">
        <v>59</v>
      </c>
      <c r="P197" t="s">
        <v>49</v>
      </c>
      <c r="Q197" t="s">
        <v>617</v>
      </c>
      <c r="R197" t="s">
        <v>539</v>
      </c>
      <c r="S197" t="s">
        <v>60</v>
      </c>
      <c r="T197" t="s">
        <v>61</v>
      </c>
      <c r="U197">
        <v>1</v>
      </c>
      <c r="V197" t="s">
        <v>62</v>
      </c>
      <c r="W197" s="96">
        <v>21</v>
      </c>
      <c r="X197" t="s">
        <v>69</v>
      </c>
      <c r="Y197" t="s">
        <v>64</v>
      </c>
      <c r="Z197" t="s">
        <v>65</v>
      </c>
      <c r="AA197">
        <v>3000</v>
      </c>
      <c r="AB197" t="s">
        <v>44</v>
      </c>
      <c r="AC197">
        <v>3391</v>
      </c>
      <c r="AD197" t="s">
        <v>168</v>
      </c>
      <c r="AE197" s="96" t="s">
        <v>1148</v>
      </c>
      <c r="AF197" t="s">
        <v>57</v>
      </c>
      <c r="AG197" s="6">
        <v>2300000</v>
      </c>
      <c r="AH197" s="1">
        <v>2300000</v>
      </c>
      <c r="AI197" s="1">
        <v>0</v>
      </c>
      <c r="AJ197" s="1">
        <v>0</v>
      </c>
      <c r="AK197" s="1">
        <f t="shared" si="44"/>
        <v>0</v>
      </c>
      <c r="AL197" s="1">
        <v>0</v>
      </c>
      <c r="AM197" s="1">
        <f t="shared" si="45"/>
        <v>0</v>
      </c>
      <c r="AN197" s="1">
        <v>0</v>
      </c>
      <c r="AO197" s="1">
        <v>0</v>
      </c>
      <c r="AP197" s="1">
        <v>0</v>
      </c>
      <c r="AQ197" s="1">
        <f t="shared" si="46"/>
        <v>2300000</v>
      </c>
      <c r="AR197" s="1">
        <v>3000000</v>
      </c>
      <c r="AS197">
        <v>0</v>
      </c>
      <c r="AT197">
        <v>0</v>
      </c>
      <c r="AU197" s="1">
        <v>3000000</v>
      </c>
      <c r="AV197">
        <v>0</v>
      </c>
      <c r="AW197" s="93">
        <v>0</v>
      </c>
      <c r="AX197" s="1">
        <f t="shared" si="47"/>
        <v>2300000</v>
      </c>
      <c r="AY197" s="1">
        <v>0</v>
      </c>
      <c r="AZ197" s="1"/>
      <c r="BA197" s="1"/>
      <c r="BB197" s="1">
        <f t="shared" si="48"/>
        <v>2300000</v>
      </c>
    </row>
    <row r="198" spans="1:55" hidden="1" x14ac:dyDescent="0.3">
      <c r="A198" t="str">
        <f>VLOOKUP(B198,'Cubo 13 de marzo'!$A$1:$I$384,1,0)</f>
        <v>533910238011</v>
      </c>
      <c r="B198" t="str">
        <f t="shared" si="38"/>
        <v>533910238011</v>
      </c>
      <c r="C198" s="99">
        <v>5</v>
      </c>
      <c r="D198" s="99" t="str">
        <f t="shared" si="39"/>
        <v>339</v>
      </c>
      <c r="E198" s="99" t="str">
        <f t="shared" si="40"/>
        <v>1</v>
      </c>
      <c r="F198" s="99" t="str">
        <f t="shared" si="41"/>
        <v>0</v>
      </c>
      <c r="G198" s="99">
        <f t="shared" si="42"/>
        <v>23</v>
      </c>
      <c r="H198" s="99">
        <f t="shared" si="43"/>
        <v>80</v>
      </c>
      <c r="I198" s="99">
        <v>11</v>
      </c>
      <c r="J198" t="s">
        <v>124</v>
      </c>
      <c r="K198" t="s">
        <v>125</v>
      </c>
      <c r="L198" t="s">
        <v>73</v>
      </c>
      <c r="M198" t="s">
        <v>615</v>
      </c>
      <c r="N198" t="s">
        <v>607</v>
      </c>
      <c r="O198" t="s">
        <v>74</v>
      </c>
      <c r="P198" t="s">
        <v>49</v>
      </c>
      <c r="Q198" t="s">
        <v>617</v>
      </c>
      <c r="R198" t="s">
        <v>539</v>
      </c>
      <c r="S198" t="s">
        <v>60</v>
      </c>
      <c r="T198" t="s">
        <v>61</v>
      </c>
      <c r="U198">
        <v>6</v>
      </c>
      <c r="V198" t="s">
        <v>75</v>
      </c>
      <c r="W198" s="96">
        <v>23</v>
      </c>
      <c r="X198" t="s">
        <v>76</v>
      </c>
      <c r="Y198" t="s">
        <v>77</v>
      </c>
      <c r="Z198" t="s">
        <v>78</v>
      </c>
      <c r="AA198">
        <v>3000</v>
      </c>
      <c r="AB198" t="s">
        <v>44</v>
      </c>
      <c r="AC198" s="90">
        <v>3391</v>
      </c>
      <c r="AD198" s="90" t="s">
        <v>168</v>
      </c>
      <c r="AE198" s="97">
        <v>80</v>
      </c>
      <c r="AF198" s="90" t="s">
        <v>200</v>
      </c>
      <c r="AG198" s="91">
        <v>3000000</v>
      </c>
      <c r="AH198" s="1">
        <v>0</v>
      </c>
      <c r="AI198" s="1">
        <v>0</v>
      </c>
      <c r="AJ198" s="1">
        <v>0</v>
      </c>
      <c r="AK198" s="1">
        <f t="shared" si="44"/>
        <v>0</v>
      </c>
      <c r="AL198" s="1">
        <v>0</v>
      </c>
      <c r="AM198" s="1">
        <f t="shared" si="45"/>
        <v>0</v>
      </c>
      <c r="AN198" s="1">
        <v>0</v>
      </c>
      <c r="AO198" s="1">
        <v>0</v>
      </c>
      <c r="AP198" s="1">
        <v>0</v>
      </c>
      <c r="AQ198" s="1">
        <f t="shared" si="46"/>
        <v>3000000</v>
      </c>
      <c r="AR198">
        <v>0</v>
      </c>
      <c r="AS198" s="1">
        <v>3000000</v>
      </c>
      <c r="AT198">
        <v>0</v>
      </c>
      <c r="AU198">
        <v>0</v>
      </c>
      <c r="AV198" s="1">
        <v>3000000</v>
      </c>
      <c r="AW198" s="93">
        <v>0</v>
      </c>
      <c r="AX198" s="1">
        <f t="shared" si="47"/>
        <v>3000000</v>
      </c>
      <c r="AY198" s="1">
        <v>0</v>
      </c>
      <c r="AZ198" s="1"/>
      <c r="BA198" s="1"/>
      <c r="BB198" s="1">
        <f t="shared" si="48"/>
        <v>3000000</v>
      </c>
    </row>
    <row r="199" spans="1:55" hidden="1" x14ac:dyDescent="0.3">
      <c r="A199" t="str">
        <f>VLOOKUP(B199,'Cubo 13 de marzo'!$A$1:$I$384,1,0)</f>
        <v>533910070011</v>
      </c>
      <c r="B199" t="str">
        <f t="shared" si="38"/>
        <v>533910070011</v>
      </c>
      <c r="C199" s="99">
        <v>5</v>
      </c>
      <c r="D199" s="99" t="str">
        <f t="shared" si="39"/>
        <v>339</v>
      </c>
      <c r="E199" s="99" t="str">
        <f t="shared" si="40"/>
        <v>1</v>
      </c>
      <c r="F199" s="99" t="str">
        <f t="shared" si="41"/>
        <v>0</v>
      </c>
      <c r="G199" s="99" t="str">
        <f t="shared" si="42"/>
        <v>07</v>
      </c>
      <c r="H199" s="99" t="str">
        <f t="shared" si="43"/>
        <v>00</v>
      </c>
      <c r="I199" s="99">
        <v>11</v>
      </c>
      <c r="J199" t="s">
        <v>124</v>
      </c>
      <c r="K199" t="s">
        <v>125</v>
      </c>
      <c r="L199" t="s">
        <v>81</v>
      </c>
      <c r="M199" t="s">
        <v>615</v>
      </c>
      <c r="N199" t="s">
        <v>606</v>
      </c>
      <c r="O199" t="s">
        <v>82</v>
      </c>
      <c r="P199" t="s">
        <v>49</v>
      </c>
      <c r="Q199" t="s">
        <v>617</v>
      </c>
      <c r="R199" t="s">
        <v>539</v>
      </c>
      <c r="S199" t="s">
        <v>83</v>
      </c>
      <c r="T199" t="s">
        <v>84</v>
      </c>
      <c r="U199">
        <v>4</v>
      </c>
      <c r="V199" t="s">
        <v>40</v>
      </c>
      <c r="W199" s="96" t="s">
        <v>1155</v>
      </c>
      <c r="X199" t="s">
        <v>270</v>
      </c>
      <c r="Y199" t="s">
        <v>249</v>
      </c>
      <c r="Z199" t="s">
        <v>250</v>
      </c>
      <c r="AA199">
        <v>3000</v>
      </c>
      <c r="AB199" t="s">
        <v>44</v>
      </c>
      <c r="AC199">
        <v>3391</v>
      </c>
      <c r="AD199" t="s">
        <v>168</v>
      </c>
      <c r="AE199" s="96" t="s">
        <v>1148</v>
      </c>
      <c r="AF199" t="s">
        <v>57</v>
      </c>
      <c r="AG199" s="6">
        <v>17000000</v>
      </c>
      <c r="AH199" s="1">
        <v>17000000</v>
      </c>
      <c r="AI199" s="1">
        <v>17000000</v>
      </c>
      <c r="AJ199" s="1">
        <v>17000000</v>
      </c>
      <c r="AK199" s="1">
        <f t="shared" si="44"/>
        <v>14166666.66</v>
      </c>
      <c r="AL199" s="1">
        <v>2833333.34</v>
      </c>
      <c r="AM199" s="1">
        <f t="shared" si="45"/>
        <v>2833333.34</v>
      </c>
      <c r="AN199" s="1">
        <v>0</v>
      </c>
      <c r="AO199" s="1">
        <v>0</v>
      </c>
      <c r="AP199" s="1">
        <v>0</v>
      </c>
      <c r="AQ199" s="1">
        <f t="shared" si="46"/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 s="93">
        <v>0</v>
      </c>
      <c r="AX199" s="1">
        <f t="shared" si="47"/>
        <v>17000000</v>
      </c>
      <c r="AY199" s="1">
        <v>0</v>
      </c>
      <c r="AZ199" s="1"/>
      <c r="BA199" s="1"/>
      <c r="BB199" s="1">
        <f t="shared" si="48"/>
        <v>0</v>
      </c>
    </row>
    <row r="200" spans="1:55" hidden="1" x14ac:dyDescent="0.3">
      <c r="A200" t="str">
        <f>VLOOKUP(B200,'Cubo 13 de marzo'!$A$1:$I$384,1,0)</f>
        <v>533910160011</v>
      </c>
      <c r="B200" t="str">
        <f t="shared" si="38"/>
        <v>533910160011</v>
      </c>
      <c r="C200" s="99">
        <v>5</v>
      </c>
      <c r="D200" s="99" t="str">
        <f t="shared" si="39"/>
        <v>339</v>
      </c>
      <c r="E200" s="99" t="str">
        <f t="shared" si="40"/>
        <v>1</v>
      </c>
      <c r="F200" s="99" t="str">
        <f t="shared" si="41"/>
        <v>0</v>
      </c>
      <c r="G200" s="99">
        <f t="shared" si="42"/>
        <v>16</v>
      </c>
      <c r="H200" s="99" t="str">
        <f t="shared" si="43"/>
        <v>00</v>
      </c>
      <c r="I200" s="99">
        <v>11</v>
      </c>
      <c r="J200" t="s">
        <v>124</v>
      </c>
      <c r="K200" t="s">
        <v>125</v>
      </c>
      <c r="L200" t="s">
        <v>81</v>
      </c>
      <c r="M200" t="s">
        <v>615</v>
      </c>
      <c r="N200" t="s">
        <v>606</v>
      </c>
      <c r="O200" t="s">
        <v>82</v>
      </c>
      <c r="P200" t="s">
        <v>49</v>
      </c>
      <c r="Q200" t="s">
        <v>617</v>
      </c>
      <c r="R200" t="s">
        <v>539</v>
      </c>
      <c r="S200" t="s">
        <v>287</v>
      </c>
      <c r="T200" t="s">
        <v>288</v>
      </c>
      <c r="U200">
        <v>4</v>
      </c>
      <c r="V200" t="s">
        <v>40</v>
      </c>
      <c r="W200" s="96">
        <v>16</v>
      </c>
      <c r="X200" t="s">
        <v>300</v>
      </c>
      <c r="Y200" t="s">
        <v>301</v>
      </c>
      <c r="Z200" t="s">
        <v>302</v>
      </c>
      <c r="AA200">
        <v>3000</v>
      </c>
      <c r="AB200" t="s">
        <v>44</v>
      </c>
      <c r="AC200">
        <v>3391</v>
      </c>
      <c r="AD200" t="s">
        <v>168</v>
      </c>
      <c r="AE200" s="96" t="s">
        <v>1148</v>
      </c>
      <c r="AF200" t="s">
        <v>57</v>
      </c>
      <c r="AG200" s="6">
        <v>7285000</v>
      </c>
      <c r="AH200" s="1">
        <v>3985000</v>
      </c>
      <c r="AI200" s="1">
        <v>0</v>
      </c>
      <c r="AJ200" s="1">
        <v>0</v>
      </c>
      <c r="AK200" s="1">
        <f t="shared" si="44"/>
        <v>0</v>
      </c>
      <c r="AL200" s="1">
        <v>0</v>
      </c>
      <c r="AM200" s="1">
        <f t="shared" si="45"/>
        <v>0</v>
      </c>
      <c r="AN200" s="1">
        <v>0</v>
      </c>
      <c r="AO200" s="1">
        <v>0</v>
      </c>
      <c r="AP200" s="1">
        <v>0</v>
      </c>
      <c r="AQ200" s="1">
        <f t="shared" si="46"/>
        <v>7285000</v>
      </c>
      <c r="AR200" s="1">
        <v>3300000</v>
      </c>
      <c r="AS200">
        <v>0</v>
      </c>
      <c r="AT200">
        <v>0</v>
      </c>
      <c r="AU200">
        <v>0</v>
      </c>
      <c r="AV200" s="1">
        <v>3300000</v>
      </c>
      <c r="AW200" s="93">
        <v>0</v>
      </c>
      <c r="AX200" s="1">
        <f t="shared" si="47"/>
        <v>7285000</v>
      </c>
      <c r="AY200" s="1">
        <v>5149096.3899999997</v>
      </c>
      <c r="AZ200" s="1"/>
      <c r="BA200" s="1"/>
      <c r="BB200" s="1">
        <f t="shared" si="48"/>
        <v>2135903.6100000003</v>
      </c>
      <c r="BC200" t="s">
        <v>517</v>
      </c>
    </row>
    <row r="201" spans="1:55" hidden="1" x14ac:dyDescent="0.3">
      <c r="A201" t="str">
        <f>VLOOKUP(B201,'Cubo 13 de marzo'!$A$1:$I$384,1,0)</f>
        <v>533910120011</v>
      </c>
      <c r="B201" t="str">
        <f t="shared" si="38"/>
        <v>533910120011</v>
      </c>
      <c r="C201" s="99">
        <v>5</v>
      </c>
      <c r="D201" s="99" t="str">
        <f t="shared" si="39"/>
        <v>339</v>
      </c>
      <c r="E201" s="99" t="str">
        <f t="shared" si="40"/>
        <v>1</v>
      </c>
      <c r="F201" s="99" t="str">
        <f t="shared" si="41"/>
        <v>0</v>
      </c>
      <c r="G201" s="99">
        <f t="shared" si="42"/>
        <v>12</v>
      </c>
      <c r="H201" s="99" t="str">
        <f t="shared" si="43"/>
        <v>00</v>
      </c>
      <c r="I201" s="99">
        <v>11</v>
      </c>
      <c r="J201" t="s">
        <v>124</v>
      </c>
      <c r="K201" t="s">
        <v>125</v>
      </c>
      <c r="L201" t="s">
        <v>81</v>
      </c>
      <c r="M201" t="s">
        <v>615</v>
      </c>
      <c r="N201" t="s">
        <v>606</v>
      </c>
      <c r="O201" t="s">
        <v>82</v>
      </c>
      <c r="P201" t="s">
        <v>383</v>
      </c>
      <c r="Q201" t="s">
        <v>620</v>
      </c>
      <c r="R201" t="s">
        <v>539</v>
      </c>
      <c r="S201" t="s">
        <v>91</v>
      </c>
      <c r="T201" t="s">
        <v>92</v>
      </c>
      <c r="U201">
        <v>4</v>
      </c>
      <c r="V201" t="s">
        <v>40</v>
      </c>
      <c r="W201" s="96">
        <v>12</v>
      </c>
      <c r="X201" t="s">
        <v>386</v>
      </c>
      <c r="Y201" t="s">
        <v>384</v>
      </c>
      <c r="Z201" t="s">
        <v>385</v>
      </c>
      <c r="AA201">
        <v>3000</v>
      </c>
      <c r="AB201" t="s">
        <v>44</v>
      </c>
      <c r="AC201">
        <v>3391</v>
      </c>
      <c r="AD201" t="s">
        <v>168</v>
      </c>
      <c r="AE201" s="96" t="s">
        <v>1148</v>
      </c>
      <c r="AF201" t="s">
        <v>57</v>
      </c>
      <c r="AG201" s="6">
        <v>10000000</v>
      </c>
      <c r="AH201" s="1">
        <v>0</v>
      </c>
      <c r="AI201" s="1">
        <v>0</v>
      </c>
      <c r="AJ201" s="1">
        <v>0</v>
      </c>
      <c r="AK201" s="1">
        <f t="shared" si="44"/>
        <v>0</v>
      </c>
      <c r="AL201" s="1">
        <v>0</v>
      </c>
      <c r="AM201" s="1">
        <f t="shared" si="45"/>
        <v>0</v>
      </c>
      <c r="AN201" s="1">
        <v>0</v>
      </c>
      <c r="AO201" s="1">
        <v>0</v>
      </c>
      <c r="AP201" s="1">
        <v>0</v>
      </c>
      <c r="AQ201" s="1">
        <f t="shared" si="46"/>
        <v>10000000</v>
      </c>
      <c r="AR201" s="1">
        <v>10000000</v>
      </c>
      <c r="AS201">
        <v>0</v>
      </c>
      <c r="AT201">
        <v>0</v>
      </c>
      <c r="AU201">
        <v>0</v>
      </c>
      <c r="AV201" s="1">
        <v>10000000</v>
      </c>
      <c r="AW201" s="93">
        <v>0</v>
      </c>
      <c r="AX201" s="1">
        <f t="shared" si="47"/>
        <v>10000000</v>
      </c>
      <c r="AY201" s="1">
        <v>0</v>
      </c>
      <c r="AZ201" s="1"/>
      <c r="BA201" s="1"/>
      <c r="BB201" s="1">
        <f t="shared" si="48"/>
        <v>10000000</v>
      </c>
    </row>
    <row r="202" spans="1:55" hidden="1" x14ac:dyDescent="0.3">
      <c r="A202" t="str">
        <f>VLOOKUP(B202,'Cubo 13 de marzo'!$A$1:$I$384,1,0)</f>
        <v>534110040011</v>
      </c>
      <c r="B202" t="str">
        <f t="shared" si="38"/>
        <v>534110040011</v>
      </c>
      <c r="C202" s="99">
        <v>5</v>
      </c>
      <c r="D202" s="99" t="str">
        <f t="shared" si="39"/>
        <v>341</v>
      </c>
      <c r="E202" s="99" t="str">
        <f t="shared" si="40"/>
        <v>1</v>
      </c>
      <c r="F202" s="99" t="str">
        <f t="shared" si="41"/>
        <v>0</v>
      </c>
      <c r="G202" s="99" t="str">
        <f t="shared" si="42"/>
        <v>04</v>
      </c>
      <c r="H202" s="99" t="str">
        <f t="shared" si="43"/>
        <v>00</v>
      </c>
      <c r="I202" s="99">
        <v>11</v>
      </c>
      <c r="J202" t="s">
        <v>124</v>
      </c>
      <c r="K202" t="s">
        <v>125</v>
      </c>
      <c r="L202" t="s">
        <v>147</v>
      </c>
      <c r="M202" t="s">
        <v>615</v>
      </c>
      <c r="N202" t="s">
        <v>606</v>
      </c>
      <c r="O202" t="s">
        <v>148</v>
      </c>
      <c r="P202" t="s">
        <v>49</v>
      </c>
      <c r="Q202" t="s">
        <v>617</v>
      </c>
      <c r="R202" t="s">
        <v>539</v>
      </c>
      <c r="S202" t="s">
        <v>149</v>
      </c>
      <c r="T202" t="s">
        <v>150</v>
      </c>
      <c r="U202">
        <v>6</v>
      </c>
      <c r="V202" t="s">
        <v>75</v>
      </c>
      <c r="W202" s="96" t="s">
        <v>1152</v>
      </c>
      <c r="X202" t="s">
        <v>151</v>
      </c>
      <c r="Y202" t="s">
        <v>152</v>
      </c>
      <c r="Z202" t="s">
        <v>153</v>
      </c>
      <c r="AA202">
        <v>3000</v>
      </c>
      <c r="AB202" t="s">
        <v>44</v>
      </c>
      <c r="AC202">
        <v>3411</v>
      </c>
      <c r="AD202" t="s">
        <v>157</v>
      </c>
      <c r="AE202" s="96" t="s">
        <v>1148</v>
      </c>
      <c r="AF202" t="s">
        <v>57</v>
      </c>
      <c r="AG202" s="6">
        <v>50000</v>
      </c>
      <c r="AH202" s="1">
        <v>50000</v>
      </c>
      <c r="AI202" s="1">
        <v>0</v>
      </c>
      <c r="AJ202" s="1">
        <v>0</v>
      </c>
      <c r="AK202" s="1">
        <f t="shared" si="44"/>
        <v>0</v>
      </c>
      <c r="AL202" s="1">
        <v>0</v>
      </c>
      <c r="AM202" s="1">
        <f t="shared" si="45"/>
        <v>0</v>
      </c>
      <c r="AN202" s="1">
        <v>0</v>
      </c>
      <c r="AO202" s="1">
        <v>0</v>
      </c>
      <c r="AP202" s="1">
        <v>0</v>
      </c>
      <c r="AQ202" s="1">
        <f t="shared" si="46"/>
        <v>50000</v>
      </c>
      <c r="AR202">
        <v>0</v>
      </c>
      <c r="AS202">
        <v>0</v>
      </c>
      <c r="AT202">
        <v>0</v>
      </c>
      <c r="AU202">
        <v>0</v>
      </c>
      <c r="AV202">
        <v>0</v>
      </c>
      <c r="AW202" s="93">
        <v>0</v>
      </c>
      <c r="AX202" s="1">
        <f t="shared" si="47"/>
        <v>50000</v>
      </c>
      <c r="AY202" s="1">
        <v>0</v>
      </c>
      <c r="AZ202" s="1"/>
      <c r="BA202" s="1"/>
      <c r="BB202" s="1">
        <f t="shared" si="48"/>
        <v>50000</v>
      </c>
    </row>
    <row r="203" spans="1:55" hidden="1" x14ac:dyDescent="0.3">
      <c r="A203" t="str">
        <f>VLOOKUP(B203,'Cubo 13 de marzo'!$A$1:$I$384,1,0)</f>
        <v>544810030811</v>
      </c>
      <c r="B203" s="110" t="str">
        <f t="shared" si="38"/>
        <v>544810030811</v>
      </c>
      <c r="C203" s="99">
        <v>5</v>
      </c>
      <c r="D203" s="99" t="str">
        <f t="shared" si="39"/>
        <v>448</v>
      </c>
      <c r="E203" s="99" t="str">
        <f t="shared" si="40"/>
        <v>1</v>
      </c>
      <c r="F203" s="99" t="str">
        <f t="shared" si="41"/>
        <v>0</v>
      </c>
      <c r="G203" s="99" t="str">
        <f t="shared" si="42"/>
        <v>03</v>
      </c>
      <c r="H203" s="99" t="str">
        <f t="shared" si="43"/>
        <v>08</v>
      </c>
      <c r="I203" s="99">
        <v>11</v>
      </c>
      <c r="J203" t="s">
        <v>124</v>
      </c>
      <c r="K203" t="s">
        <v>125</v>
      </c>
      <c r="L203" t="s">
        <v>81</v>
      </c>
      <c r="M203" t="s">
        <v>615</v>
      </c>
      <c r="N203" t="s">
        <v>606</v>
      </c>
      <c r="O203" t="s">
        <v>82</v>
      </c>
      <c r="P203" t="s">
        <v>374</v>
      </c>
      <c r="Q203" t="s">
        <v>621</v>
      </c>
      <c r="R203" t="s">
        <v>539</v>
      </c>
      <c r="S203" t="s">
        <v>238</v>
      </c>
      <c r="T203" t="s">
        <v>239</v>
      </c>
      <c r="U203">
        <v>6</v>
      </c>
      <c r="V203" t="s">
        <v>75</v>
      </c>
      <c r="W203" s="96" t="s">
        <v>1151</v>
      </c>
      <c r="X203" t="s">
        <v>375</v>
      </c>
      <c r="Y203" t="s">
        <v>241</v>
      </c>
      <c r="Z203" t="s">
        <v>242</v>
      </c>
      <c r="AA203">
        <v>4000</v>
      </c>
      <c r="AB203" t="s">
        <v>211</v>
      </c>
      <c r="AC203">
        <v>4481</v>
      </c>
      <c r="AD203" t="s">
        <v>376</v>
      </c>
      <c r="AE203" s="96" t="s">
        <v>1156</v>
      </c>
      <c r="AF203" t="s">
        <v>377</v>
      </c>
      <c r="AG203" s="6">
        <v>1600000</v>
      </c>
      <c r="AH203" s="1">
        <v>1600000</v>
      </c>
      <c r="AI203" s="1">
        <v>0</v>
      </c>
      <c r="AJ203" s="1">
        <v>0</v>
      </c>
      <c r="AK203" s="1">
        <f t="shared" si="44"/>
        <v>0</v>
      </c>
      <c r="AL203" s="1">
        <v>0</v>
      </c>
      <c r="AM203" s="1">
        <f t="shared" si="45"/>
        <v>0</v>
      </c>
      <c r="AN203" s="1">
        <v>0</v>
      </c>
      <c r="AO203" s="1">
        <v>0</v>
      </c>
      <c r="AP203" s="1">
        <v>0</v>
      </c>
      <c r="AQ203" s="1">
        <f t="shared" si="46"/>
        <v>1600000</v>
      </c>
      <c r="AR203">
        <v>0</v>
      </c>
      <c r="AS203">
        <v>0</v>
      </c>
      <c r="AT203">
        <v>0</v>
      </c>
      <c r="AU203">
        <v>0</v>
      </c>
      <c r="AV203">
        <v>0</v>
      </c>
      <c r="AW203" s="93">
        <v>0</v>
      </c>
      <c r="AX203" s="1">
        <f t="shared" si="47"/>
        <v>1600000</v>
      </c>
      <c r="AY203" s="1">
        <v>0</v>
      </c>
      <c r="AZ203" s="1"/>
      <c r="BA203" s="1"/>
      <c r="BB203" s="1">
        <f t="shared" si="48"/>
        <v>1600000</v>
      </c>
    </row>
    <row r="204" spans="1:55" hidden="1" x14ac:dyDescent="0.3">
      <c r="A204" t="str">
        <f>VLOOKUP(B204,'Cubo 13 de marzo'!$A$1:$I$384,1,0)</f>
        <v>534110060011</v>
      </c>
      <c r="B204" t="str">
        <f t="shared" si="38"/>
        <v>534110060011</v>
      </c>
      <c r="C204" s="99">
        <v>5</v>
      </c>
      <c r="D204" s="99" t="str">
        <f t="shared" si="39"/>
        <v>341</v>
      </c>
      <c r="E204" s="99" t="str">
        <f t="shared" si="40"/>
        <v>1</v>
      </c>
      <c r="F204" s="99" t="str">
        <f t="shared" si="41"/>
        <v>0</v>
      </c>
      <c r="G204" s="99" t="str">
        <f t="shared" si="42"/>
        <v>06</v>
      </c>
      <c r="H204" s="99" t="str">
        <f t="shared" si="43"/>
        <v>00</v>
      </c>
      <c r="I204" s="99">
        <v>11</v>
      </c>
      <c r="J204" t="s">
        <v>124</v>
      </c>
      <c r="K204" t="s">
        <v>125</v>
      </c>
      <c r="L204" t="s">
        <v>81</v>
      </c>
      <c r="M204" t="s">
        <v>615</v>
      </c>
      <c r="N204" t="s">
        <v>606</v>
      </c>
      <c r="O204" t="s">
        <v>82</v>
      </c>
      <c r="P204" t="s">
        <v>49</v>
      </c>
      <c r="Q204" t="s">
        <v>617</v>
      </c>
      <c r="R204" t="s">
        <v>539</v>
      </c>
      <c r="S204" t="s">
        <v>83</v>
      </c>
      <c r="T204" t="s">
        <v>84</v>
      </c>
      <c r="U204">
        <v>4</v>
      </c>
      <c r="V204" t="s">
        <v>40</v>
      </c>
      <c r="W204" s="96" t="s">
        <v>1154</v>
      </c>
      <c r="X204" t="s">
        <v>248</v>
      </c>
      <c r="Y204" t="s">
        <v>249</v>
      </c>
      <c r="Z204" t="s">
        <v>250</v>
      </c>
      <c r="AA204">
        <v>3000</v>
      </c>
      <c r="AB204" t="s">
        <v>44</v>
      </c>
      <c r="AC204">
        <v>3411</v>
      </c>
      <c r="AD204" t="s">
        <v>157</v>
      </c>
      <c r="AE204" s="96" t="s">
        <v>1148</v>
      </c>
      <c r="AF204" t="s">
        <v>57</v>
      </c>
      <c r="AG204" s="6">
        <v>22880677</v>
      </c>
      <c r="AH204" s="1">
        <v>23700000</v>
      </c>
      <c r="AI204" s="1">
        <v>4140264.63</v>
      </c>
      <c r="AJ204" s="1">
        <v>4140264.63</v>
      </c>
      <c r="AK204" s="1">
        <f t="shared" si="44"/>
        <v>0</v>
      </c>
      <c r="AL204" s="1">
        <v>4140264.63</v>
      </c>
      <c r="AM204" s="1">
        <f t="shared" si="45"/>
        <v>0</v>
      </c>
      <c r="AN204" s="1">
        <v>4140264.63</v>
      </c>
      <c r="AO204" s="1">
        <v>0</v>
      </c>
      <c r="AP204" s="1">
        <v>4140264.63</v>
      </c>
      <c r="AQ204" s="1">
        <f t="shared" si="46"/>
        <v>18740412.370000001</v>
      </c>
      <c r="AR204">
        <v>0</v>
      </c>
      <c r="AS204">
        <v>0</v>
      </c>
      <c r="AT204">
        <v>0</v>
      </c>
      <c r="AU204" s="1">
        <v>819323</v>
      </c>
      <c r="AV204" s="1">
        <v>-819323</v>
      </c>
      <c r="AW204" s="93">
        <v>0</v>
      </c>
      <c r="AX204" s="1">
        <f t="shared" si="47"/>
        <v>22880677</v>
      </c>
      <c r="AY204" s="1">
        <v>0</v>
      </c>
      <c r="AZ204" s="1"/>
      <c r="BA204" s="1"/>
      <c r="BB204" s="1">
        <f t="shared" si="48"/>
        <v>18740412.370000001</v>
      </c>
    </row>
    <row r="205" spans="1:55" hidden="1" x14ac:dyDescent="0.3">
      <c r="A205" t="str">
        <f>VLOOKUP(B205,'Cubo 13 de marzo'!$A$1:$I$384,1,0)</f>
        <v>534210060011</v>
      </c>
      <c r="B205" t="str">
        <f t="shared" si="38"/>
        <v>534210060011</v>
      </c>
      <c r="C205" s="99">
        <v>5</v>
      </c>
      <c r="D205" s="99" t="str">
        <f t="shared" si="39"/>
        <v>342</v>
      </c>
      <c r="E205" s="99" t="str">
        <f t="shared" si="40"/>
        <v>1</v>
      </c>
      <c r="F205" s="99" t="str">
        <f t="shared" si="41"/>
        <v>0</v>
      </c>
      <c r="G205" s="99" t="str">
        <f t="shared" si="42"/>
        <v>06</v>
      </c>
      <c r="H205" s="99" t="str">
        <f t="shared" si="43"/>
        <v>00</v>
      </c>
      <c r="I205" s="99">
        <v>11</v>
      </c>
      <c r="J205" t="s">
        <v>124</v>
      </c>
      <c r="K205" t="s">
        <v>125</v>
      </c>
      <c r="L205" t="s">
        <v>81</v>
      </c>
      <c r="M205" t="s">
        <v>615</v>
      </c>
      <c r="N205" t="s">
        <v>606</v>
      </c>
      <c r="O205" t="s">
        <v>82</v>
      </c>
      <c r="P205" t="s">
        <v>49</v>
      </c>
      <c r="Q205" t="s">
        <v>617</v>
      </c>
      <c r="R205" t="s">
        <v>539</v>
      </c>
      <c r="S205" t="s">
        <v>83</v>
      </c>
      <c r="T205" t="s">
        <v>84</v>
      </c>
      <c r="U205">
        <v>4</v>
      </c>
      <c r="V205" t="s">
        <v>40</v>
      </c>
      <c r="W205" s="96" t="s">
        <v>1154</v>
      </c>
      <c r="X205" t="s">
        <v>248</v>
      </c>
      <c r="Y205" t="s">
        <v>249</v>
      </c>
      <c r="Z205" t="s">
        <v>250</v>
      </c>
      <c r="AA205">
        <v>3000</v>
      </c>
      <c r="AB205" t="s">
        <v>44</v>
      </c>
      <c r="AC205">
        <v>3421</v>
      </c>
      <c r="AD205" t="s">
        <v>255</v>
      </c>
      <c r="AE205" s="96" t="s">
        <v>1148</v>
      </c>
      <c r="AF205" t="s">
        <v>57</v>
      </c>
      <c r="AG205" s="6">
        <v>40000000</v>
      </c>
      <c r="AH205" s="1">
        <v>40000000</v>
      </c>
      <c r="AI205" s="1">
        <v>4347788.2</v>
      </c>
      <c r="AJ205" s="1">
        <v>4347788.2</v>
      </c>
      <c r="AK205" s="1">
        <f t="shared" si="44"/>
        <v>0</v>
      </c>
      <c r="AL205" s="1">
        <v>4347788.2</v>
      </c>
      <c r="AM205" s="1">
        <f t="shared" si="45"/>
        <v>0</v>
      </c>
      <c r="AN205" s="1">
        <v>4347788.2</v>
      </c>
      <c r="AO205" s="1">
        <v>0</v>
      </c>
      <c r="AP205" s="1">
        <v>4347788.2</v>
      </c>
      <c r="AQ205" s="1">
        <f t="shared" si="46"/>
        <v>35652211.799999997</v>
      </c>
      <c r="AR205">
        <v>0</v>
      </c>
      <c r="AS205">
        <v>0</v>
      </c>
      <c r="AT205">
        <v>0</v>
      </c>
      <c r="AU205">
        <v>0</v>
      </c>
      <c r="AV205">
        <v>0</v>
      </c>
      <c r="AW205" s="93">
        <v>0</v>
      </c>
      <c r="AX205" s="1">
        <f t="shared" si="47"/>
        <v>40000000</v>
      </c>
      <c r="AY205" s="1">
        <v>0</v>
      </c>
      <c r="AZ205" s="1"/>
      <c r="BA205" s="1"/>
      <c r="BB205" s="1">
        <f t="shared" si="48"/>
        <v>35652211.799999997</v>
      </c>
    </row>
    <row r="206" spans="1:55" hidden="1" x14ac:dyDescent="0.3">
      <c r="A206" t="str">
        <f>VLOOKUP(B206,'Cubo 13 de marzo'!$A$1:$I$384,1,0)</f>
        <v>534310060011</v>
      </c>
      <c r="B206" t="str">
        <f t="shared" si="38"/>
        <v>534310060011</v>
      </c>
      <c r="C206" s="99">
        <v>5</v>
      </c>
      <c r="D206" s="99" t="str">
        <f t="shared" si="39"/>
        <v>343</v>
      </c>
      <c r="E206" s="99" t="str">
        <f t="shared" si="40"/>
        <v>1</v>
      </c>
      <c r="F206" s="99" t="str">
        <f t="shared" si="41"/>
        <v>0</v>
      </c>
      <c r="G206" s="99" t="str">
        <f t="shared" si="42"/>
        <v>06</v>
      </c>
      <c r="H206" s="99" t="str">
        <f t="shared" si="43"/>
        <v>00</v>
      </c>
      <c r="I206" s="99">
        <v>11</v>
      </c>
      <c r="J206" t="s">
        <v>124</v>
      </c>
      <c r="K206" t="s">
        <v>125</v>
      </c>
      <c r="L206" t="s">
        <v>81</v>
      </c>
      <c r="M206" t="s">
        <v>615</v>
      </c>
      <c r="N206" t="s">
        <v>606</v>
      </c>
      <c r="O206" t="s">
        <v>82</v>
      </c>
      <c r="P206" t="s">
        <v>49</v>
      </c>
      <c r="Q206" t="s">
        <v>617</v>
      </c>
      <c r="R206" t="s">
        <v>539</v>
      </c>
      <c r="S206" t="s">
        <v>83</v>
      </c>
      <c r="T206" t="s">
        <v>84</v>
      </c>
      <c r="U206">
        <v>4</v>
      </c>
      <c r="V206" t="s">
        <v>40</v>
      </c>
      <c r="W206" s="96" t="s">
        <v>1154</v>
      </c>
      <c r="X206" t="s">
        <v>248</v>
      </c>
      <c r="Y206" t="s">
        <v>249</v>
      </c>
      <c r="Z206" t="s">
        <v>250</v>
      </c>
      <c r="AA206">
        <v>3000</v>
      </c>
      <c r="AB206" t="s">
        <v>44</v>
      </c>
      <c r="AC206">
        <v>3431</v>
      </c>
      <c r="AD206" t="s">
        <v>256</v>
      </c>
      <c r="AE206" s="96" t="s">
        <v>1148</v>
      </c>
      <c r="AF206" t="s">
        <v>57</v>
      </c>
      <c r="AG206" s="6">
        <v>4100000</v>
      </c>
      <c r="AH206" s="1">
        <v>4100000</v>
      </c>
      <c r="AI206" s="1">
        <v>169552.15</v>
      </c>
      <c r="AJ206" s="1">
        <v>169552.15</v>
      </c>
      <c r="AK206" s="1">
        <f t="shared" si="44"/>
        <v>0</v>
      </c>
      <c r="AL206" s="1">
        <v>169552.15</v>
      </c>
      <c r="AM206" s="1">
        <f t="shared" si="45"/>
        <v>169552.15</v>
      </c>
      <c r="AN206" s="1">
        <v>0</v>
      </c>
      <c r="AO206" s="1">
        <v>0</v>
      </c>
      <c r="AP206" s="1">
        <v>0</v>
      </c>
      <c r="AQ206" s="1">
        <f t="shared" si="46"/>
        <v>3930447.85</v>
      </c>
      <c r="AR206">
        <v>0</v>
      </c>
      <c r="AS206">
        <v>0</v>
      </c>
      <c r="AT206">
        <v>0</v>
      </c>
      <c r="AU206">
        <v>0</v>
      </c>
      <c r="AV206">
        <v>0</v>
      </c>
      <c r="AW206" s="93">
        <v>0</v>
      </c>
      <c r="AX206" s="1">
        <f t="shared" si="47"/>
        <v>4100000</v>
      </c>
      <c r="AY206" s="1">
        <v>0</v>
      </c>
      <c r="AZ206" s="1"/>
      <c r="BA206" s="1"/>
      <c r="BB206" s="1">
        <f t="shared" si="48"/>
        <v>3930447.85</v>
      </c>
    </row>
    <row r="207" spans="1:55" hidden="1" x14ac:dyDescent="0.3">
      <c r="A207" t="str">
        <f>VLOOKUP(B207,'Cubo 13 de marzo'!$A$1:$I$384,1,0)</f>
        <v>534410040011</v>
      </c>
      <c r="B207" t="str">
        <f t="shared" si="38"/>
        <v>534410040011</v>
      </c>
      <c r="C207" s="99">
        <v>5</v>
      </c>
      <c r="D207" s="99" t="str">
        <f t="shared" si="39"/>
        <v>344</v>
      </c>
      <c r="E207" s="99" t="str">
        <f t="shared" si="40"/>
        <v>1</v>
      </c>
      <c r="F207" s="99" t="str">
        <f t="shared" si="41"/>
        <v>0</v>
      </c>
      <c r="G207" s="99" t="str">
        <f t="shared" si="42"/>
        <v>04</v>
      </c>
      <c r="H207" s="99" t="str">
        <f t="shared" si="43"/>
        <v>00</v>
      </c>
      <c r="I207" s="99">
        <v>11</v>
      </c>
      <c r="J207" t="s">
        <v>124</v>
      </c>
      <c r="K207" t="s">
        <v>125</v>
      </c>
      <c r="L207" t="s">
        <v>147</v>
      </c>
      <c r="M207" t="s">
        <v>615</v>
      </c>
      <c r="N207" t="s">
        <v>606</v>
      </c>
      <c r="O207" t="s">
        <v>148</v>
      </c>
      <c r="P207" t="s">
        <v>49</v>
      </c>
      <c r="Q207" t="s">
        <v>617</v>
      </c>
      <c r="R207" t="s">
        <v>539</v>
      </c>
      <c r="S207" t="s">
        <v>149</v>
      </c>
      <c r="T207" t="s">
        <v>150</v>
      </c>
      <c r="U207">
        <v>6</v>
      </c>
      <c r="V207" t="s">
        <v>75</v>
      </c>
      <c r="W207" s="96" t="s">
        <v>1152</v>
      </c>
      <c r="X207" t="s">
        <v>151</v>
      </c>
      <c r="Y207" t="s">
        <v>152</v>
      </c>
      <c r="Z207" t="s">
        <v>153</v>
      </c>
      <c r="AA207">
        <v>3000</v>
      </c>
      <c r="AB207" t="s">
        <v>44</v>
      </c>
      <c r="AC207">
        <v>3441</v>
      </c>
      <c r="AD207" t="s">
        <v>158</v>
      </c>
      <c r="AE207" s="96" t="s">
        <v>1148</v>
      </c>
      <c r="AF207" t="s">
        <v>57</v>
      </c>
      <c r="AG207" s="6">
        <v>5000</v>
      </c>
      <c r="AH207" s="1">
        <v>5000</v>
      </c>
      <c r="AI207" s="1">
        <v>0</v>
      </c>
      <c r="AJ207" s="1">
        <v>0</v>
      </c>
      <c r="AK207" s="1">
        <f t="shared" si="44"/>
        <v>0</v>
      </c>
      <c r="AL207" s="1">
        <v>0</v>
      </c>
      <c r="AM207" s="1">
        <f t="shared" si="45"/>
        <v>0</v>
      </c>
      <c r="AN207" s="1">
        <v>0</v>
      </c>
      <c r="AO207" s="1">
        <v>0</v>
      </c>
      <c r="AP207" s="1">
        <v>0</v>
      </c>
      <c r="AQ207" s="1">
        <f t="shared" si="46"/>
        <v>5000</v>
      </c>
      <c r="AR207">
        <v>0</v>
      </c>
      <c r="AS207">
        <v>0</v>
      </c>
      <c r="AT207">
        <v>0</v>
      </c>
      <c r="AU207">
        <v>0</v>
      </c>
      <c r="AV207">
        <v>0</v>
      </c>
      <c r="AW207" s="93">
        <v>0</v>
      </c>
      <c r="AX207" s="1">
        <f t="shared" si="47"/>
        <v>5000</v>
      </c>
      <c r="AY207" s="1">
        <v>0</v>
      </c>
      <c r="AZ207" s="1"/>
      <c r="BA207" s="1"/>
      <c r="BB207" s="1">
        <f t="shared" si="48"/>
        <v>5000</v>
      </c>
    </row>
    <row r="208" spans="1:55" hidden="1" x14ac:dyDescent="0.3">
      <c r="A208" t="str">
        <f>VLOOKUP(B208,'Cubo 13 de marzo'!$A$1:$I$384,1,0)</f>
        <v>534410090011</v>
      </c>
      <c r="B208" t="str">
        <f t="shared" si="38"/>
        <v>534410090011</v>
      </c>
      <c r="C208" s="99">
        <v>5</v>
      </c>
      <c r="D208" s="99" t="str">
        <f t="shared" si="39"/>
        <v>344</v>
      </c>
      <c r="E208" s="99" t="str">
        <f t="shared" si="40"/>
        <v>1</v>
      </c>
      <c r="F208" s="99" t="str">
        <f t="shared" si="41"/>
        <v>0</v>
      </c>
      <c r="G208" s="99" t="str">
        <f t="shared" si="42"/>
        <v>09</v>
      </c>
      <c r="H208" s="99" t="str">
        <f t="shared" si="43"/>
        <v>00</v>
      </c>
      <c r="I208" s="99">
        <v>11</v>
      </c>
      <c r="J208" t="s">
        <v>124</v>
      </c>
      <c r="K208" t="s">
        <v>125</v>
      </c>
      <c r="L208" t="s">
        <v>81</v>
      </c>
      <c r="M208" t="s">
        <v>615</v>
      </c>
      <c r="N208" t="s">
        <v>606</v>
      </c>
      <c r="O208" t="s">
        <v>82</v>
      </c>
      <c r="P208" t="s">
        <v>49</v>
      </c>
      <c r="Q208" t="s">
        <v>617</v>
      </c>
      <c r="R208" t="s">
        <v>539</v>
      </c>
      <c r="S208" t="s">
        <v>91</v>
      </c>
      <c r="T208" t="s">
        <v>92</v>
      </c>
      <c r="U208">
        <v>4</v>
      </c>
      <c r="V208" t="s">
        <v>40</v>
      </c>
      <c r="W208" s="96" t="s">
        <v>1157</v>
      </c>
      <c r="X208" t="s">
        <v>97</v>
      </c>
      <c r="Y208" t="s">
        <v>94</v>
      </c>
      <c r="Z208" t="s">
        <v>95</v>
      </c>
      <c r="AA208">
        <v>3000</v>
      </c>
      <c r="AB208" t="s">
        <v>44</v>
      </c>
      <c r="AC208">
        <v>3441</v>
      </c>
      <c r="AD208" t="s">
        <v>158</v>
      </c>
      <c r="AE208" s="96" t="s">
        <v>1148</v>
      </c>
      <c r="AF208" t="s">
        <v>57</v>
      </c>
      <c r="AG208" s="6">
        <v>300000</v>
      </c>
      <c r="AH208" s="1">
        <v>300000</v>
      </c>
      <c r="AI208" s="1">
        <v>0</v>
      </c>
      <c r="AJ208" s="1">
        <v>0</v>
      </c>
      <c r="AK208" s="1">
        <f t="shared" si="44"/>
        <v>0</v>
      </c>
      <c r="AL208" s="1">
        <v>0</v>
      </c>
      <c r="AM208" s="1">
        <f t="shared" si="45"/>
        <v>0</v>
      </c>
      <c r="AN208" s="1">
        <v>0</v>
      </c>
      <c r="AO208" s="1">
        <v>0</v>
      </c>
      <c r="AP208" s="1">
        <v>0</v>
      </c>
      <c r="AQ208" s="1">
        <f t="shared" si="46"/>
        <v>300000</v>
      </c>
      <c r="AR208">
        <v>0</v>
      </c>
      <c r="AS208">
        <v>0</v>
      </c>
      <c r="AT208">
        <v>0</v>
      </c>
      <c r="AU208">
        <v>0</v>
      </c>
      <c r="AV208">
        <v>0</v>
      </c>
      <c r="AW208" s="93">
        <v>0</v>
      </c>
      <c r="AX208" s="1">
        <f t="shared" si="47"/>
        <v>300000</v>
      </c>
      <c r="AY208" s="1">
        <v>0</v>
      </c>
      <c r="AZ208" s="1"/>
      <c r="BA208" s="1"/>
      <c r="BB208" s="1">
        <f t="shared" si="48"/>
        <v>300000</v>
      </c>
    </row>
    <row r="209" spans="1:54" hidden="1" x14ac:dyDescent="0.3">
      <c r="A209" t="str">
        <f>VLOOKUP(B209,'Cubo 13 de marzo'!$A$1:$I$384,1,0)</f>
        <v>534510090011</v>
      </c>
      <c r="B209" t="str">
        <f t="shared" si="38"/>
        <v>534510090011</v>
      </c>
      <c r="C209" s="99">
        <v>5</v>
      </c>
      <c r="D209" s="99" t="str">
        <f t="shared" si="39"/>
        <v>345</v>
      </c>
      <c r="E209" s="99" t="str">
        <f t="shared" si="40"/>
        <v>1</v>
      </c>
      <c r="F209" s="99" t="str">
        <f t="shared" si="41"/>
        <v>0</v>
      </c>
      <c r="G209" s="99" t="str">
        <f t="shared" si="42"/>
        <v>09</v>
      </c>
      <c r="H209" s="99" t="str">
        <f t="shared" si="43"/>
        <v>00</v>
      </c>
      <c r="I209" s="99">
        <v>11</v>
      </c>
      <c r="J209" t="s">
        <v>124</v>
      </c>
      <c r="K209" t="s">
        <v>125</v>
      </c>
      <c r="L209" t="s">
        <v>81</v>
      </c>
      <c r="M209" t="s">
        <v>615</v>
      </c>
      <c r="N209" t="s">
        <v>606</v>
      </c>
      <c r="O209" t="s">
        <v>82</v>
      </c>
      <c r="P209" t="s">
        <v>49</v>
      </c>
      <c r="Q209" t="s">
        <v>617</v>
      </c>
      <c r="R209" t="s">
        <v>539</v>
      </c>
      <c r="S209" t="s">
        <v>91</v>
      </c>
      <c r="T209" t="s">
        <v>92</v>
      </c>
      <c r="U209">
        <v>4</v>
      </c>
      <c r="V209" t="s">
        <v>40</v>
      </c>
      <c r="W209" s="96" t="s">
        <v>1157</v>
      </c>
      <c r="X209" t="s">
        <v>97</v>
      </c>
      <c r="Y209" t="s">
        <v>94</v>
      </c>
      <c r="Z209" t="s">
        <v>95</v>
      </c>
      <c r="AA209">
        <v>3000</v>
      </c>
      <c r="AB209" t="s">
        <v>44</v>
      </c>
      <c r="AC209">
        <v>3451</v>
      </c>
      <c r="AD209" t="s">
        <v>279</v>
      </c>
      <c r="AE209" s="96" t="s">
        <v>1148</v>
      </c>
      <c r="AF209" t="s">
        <v>57</v>
      </c>
      <c r="AG209" s="6">
        <v>8732945.1600000001</v>
      </c>
      <c r="AH209" s="1">
        <v>8732945.1600000001</v>
      </c>
      <c r="AI209" s="1">
        <v>8732945.1600000001</v>
      </c>
      <c r="AJ209" s="1">
        <v>8732945.1600000001</v>
      </c>
      <c r="AK209" s="1">
        <f t="shared" si="44"/>
        <v>8732945.1600000001</v>
      </c>
      <c r="AL209" s="1">
        <v>0</v>
      </c>
      <c r="AM209" s="1">
        <f t="shared" si="45"/>
        <v>0</v>
      </c>
      <c r="AN209" s="1">
        <v>0</v>
      </c>
      <c r="AO209" s="1">
        <v>0</v>
      </c>
      <c r="AP209" s="1">
        <v>0</v>
      </c>
      <c r="AQ209" s="1">
        <f t="shared" si="46"/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 s="93">
        <v>0</v>
      </c>
      <c r="AX209" s="1">
        <f t="shared" si="47"/>
        <v>8732945.1600000001</v>
      </c>
      <c r="AY209" s="1">
        <v>0</v>
      </c>
      <c r="AZ209" s="1"/>
      <c r="BA209" s="1"/>
      <c r="BB209" s="1">
        <f t="shared" si="48"/>
        <v>0</v>
      </c>
    </row>
    <row r="210" spans="1:54" hidden="1" x14ac:dyDescent="0.3">
      <c r="A210" t="str">
        <f>VLOOKUP(B210,'Cubo 13 de marzo'!$A$1:$I$384,1,0)</f>
        <v>534510590011</v>
      </c>
      <c r="B210" t="str">
        <f t="shared" si="38"/>
        <v>534510590011</v>
      </c>
      <c r="C210" s="99">
        <v>5</v>
      </c>
      <c r="D210" s="99" t="str">
        <f t="shared" si="39"/>
        <v>345</v>
      </c>
      <c r="E210" s="99" t="str">
        <f t="shared" si="40"/>
        <v>1</v>
      </c>
      <c r="F210" s="99" t="str">
        <f t="shared" si="41"/>
        <v>0</v>
      </c>
      <c r="G210" s="99">
        <f t="shared" si="42"/>
        <v>59</v>
      </c>
      <c r="H210" s="99" t="str">
        <f t="shared" si="43"/>
        <v>00</v>
      </c>
      <c r="I210" s="99">
        <v>11</v>
      </c>
      <c r="J210" t="s">
        <v>124</v>
      </c>
      <c r="K210" t="s">
        <v>125</v>
      </c>
      <c r="L210" t="s">
        <v>392</v>
      </c>
      <c r="M210" t="s">
        <v>616</v>
      </c>
      <c r="N210" t="s">
        <v>612</v>
      </c>
      <c r="O210" t="s">
        <v>393</v>
      </c>
      <c r="P210" t="s">
        <v>49</v>
      </c>
      <c r="Q210" t="s">
        <v>617</v>
      </c>
      <c r="R210" t="s">
        <v>539</v>
      </c>
      <c r="S210" t="s">
        <v>203</v>
      </c>
      <c r="T210" t="s">
        <v>204</v>
      </c>
      <c r="U210">
        <v>5</v>
      </c>
      <c r="V210" t="s">
        <v>205</v>
      </c>
      <c r="W210" s="96">
        <v>59</v>
      </c>
      <c r="X210" t="s">
        <v>402</v>
      </c>
      <c r="Y210" t="s">
        <v>395</v>
      </c>
      <c r="Z210" t="s">
        <v>396</v>
      </c>
      <c r="AA210">
        <v>3000</v>
      </c>
      <c r="AB210" t="s">
        <v>44</v>
      </c>
      <c r="AC210">
        <v>3451</v>
      </c>
      <c r="AD210" t="s">
        <v>279</v>
      </c>
      <c r="AE210" s="96" t="s">
        <v>1148</v>
      </c>
      <c r="AF210" t="s">
        <v>57</v>
      </c>
      <c r="AG210" s="6">
        <v>400000</v>
      </c>
      <c r="AH210" s="1">
        <v>400000</v>
      </c>
      <c r="AI210" s="1">
        <v>0</v>
      </c>
      <c r="AJ210" s="1">
        <v>0</v>
      </c>
      <c r="AK210" s="1">
        <f t="shared" si="44"/>
        <v>0</v>
      </c>
      <c r="AL210" s="1">
        <v>0</v>
      </c>
      <c r="AM210" s="1">
        <f t="shared" si="45"/>
        <v>0</v>
      </c>
      <c r="AN210" s="1">
        <v>0</v>
      </c>
      <c r="AO210" s="1">
        <v>0</v>
      </c>
      <c r="AP210" s="1">
        <v>0</v>
      </c>
      <c r="AQ210" s="1">
        <f t="shared" si="46"/>
        <v>400000</v>
      </c>
      <c r="AR210">
        <v>0</v>
      </c>
      <c r="AS210">
        <v>0</v>
      </c>
      <c r="AT210">
        <v>0</v>
      </c>
      <c r="AU210">
        <v>0</v>
      </c>
      <c r="AV210">
        <v>0</v>
      </c>
      <c r="AW210" s="93">
        <v>0</v>
      </c>
      <c r="AX210" s="1">
        <f t="shared" si="47"/>
        <v>400000</v>
      </c>
      <c r="AY210" s="1">
        <v>0</v>
      </c>
      <c r="AZ210" s="1"/>
      <c r="BA210" s="1"/>
      <c r="BB210" s="1">
        <f t="shared" si="48"/>
        <v>400000</v>
      </c>
    </row>
    <row r="211" spans="1:54" hidden="1" x14ac:dyDescent="0.3">
      <c r="A211" t="str">
        <f>VLOOKUP(B211,'Cubo 13 de marzo'!$A$1:$I$384,1,0)</f>
        <v>534810090011</v>
      </c>
      <c r="B211" t="str">
        <f t="shared" si="38"/>
        <v>534810090011</v>
      </c>
      <c r="C211" s="99">
        <v>5</v>
      </c>
      <c r="D211" s="99" t="str">
        <f t="shared" si="39"/>
        <v>348</v>
      </c>
      <c r="E211" s="99" t="str">
        <f t="shared" si="40"/>
        <v>1</v>
      </c>
      <c r="F211" s="99" t="str">
        <f t="shared" si="41"/>
        <v>0</v>
      </c>
      <c r="G211" s="99" t="str">
        <f t="shared" si="42"/>
        <v>09</v>
      </c>
      <c r="H211" s="99" t="str">
        <f t="shared" si="43"/>
        <v>00</v>
      </c>
      <c r="I211" s="99">
        <v>11</v>
      </c>
      <c r="J211" t="s">
        <v>124</v>
      </c>
      <c r="K211" t="s">
        <v>125</v>
      </c>
      <c r="L211" t="s">
        <v>81</v>
      </c>
      <c r="M211" t="s">
        <v>615</v>
      </c>
      <c r="N211" t="s">
        <v>606</v>
      </c>
      <c r="O211" t="s">
        <v>82</v>
      </c>
      <c r="P211" t="s">
        <v>49</v>
      </c>
      <c r="Q211" t="s">
        <v>617</v>
      </c>
      <c r="R211" t="s">
        <v>539</v>
      </c>
      <c r="S211" t="s">
        <v>91</v>
      </c>
      <c r="T211" t="s">
        <v>92</v>
      </c>
      <c r="U211">
        <v>4</v>
      </c>
      <c r="V211" t="s">
        <v>40</v>
      </c>
      <c r="W211" s="96" t="s">
        <v>1157</v>
      </c>
      <c r="X211" t="s">
        <v>97</v>
      </c>
      <c r="Y211" t="s">
        <v>94</v>
      </c>
      <c r="Z211" t="s">
        <v>95</v>
      </c>
      <c r="AA211">
        <v>3000</v>
      </c>
      <c r="AB211" t="s">
        <v>44</v>
      </c>
      <c r="AC211">
        <v>3481</v>
      </c>
      <c r="AD211" t="s">
        <v>280</v>
      </c>
      <c r="AE211" s="96" t="s">
        <v>1148</v>
      </c>
      <c r="AF211" t="s">
        <v>57</v>
      </c>
      <c r="AG211" s="6">
        <v>350000</v>
      </c>
      <c r="AH211" s="1">
        <v>350000</v>
      </c>
      <c r="AI211" s="1">
        <v>0</v>
      </c>
      <c r="AJ211" s="1">
        <v>0</v>
      </c>
      <c r="AK211" s="1">
        <f t="shared" si="44"/>
        <v>0</v>
      </c>
      <c r="AL211" s="1">
        <v>0</v>
      </c>
      <c r="AM211" s="1">
        <f t="shared" si="45"/>
        <v>0</v>
      </c>
      <c r="AN211" s="1">
        <v>0</v>
      </c>
      <c r="AO211" s="1">
        <v>0</v>
      </c>
      <c r="AP211" s="1">
        <v>0</v>
      </c>
      <c r="AQ211" s="1">
        <f t="shared" si="46"/>
        <v>350000</v>
      </c>
      <c r="AR211">
        <v>0</v>
      </c>
      <c r="AS211">
        <v>0</v>
      </c>
      <c r="AT211">
        <v>0</v>
      </c>
      <c r="AU211">
        <v>0</v>
      </c>
      <c r="AV211">
        <v>0</v>
      </c>
      <c r="AW211" s="93">
        <v>0</v>
      </c>
      <c r="AX211" s="1">
        <f t="shared" si="47"/>
        <v>350000</v>
      </c>
      <c r="AY211" s="1">
        <v>0</v>
      </c>
      <c r="AZ211" s="1"/>
      <c r="BA211" s="1"/>
      <c r="BB211" s="1">
        <f t="shared" si="48"/>
        <v>350000</v>
      </c>
    </row>
    <row r="212" spans="1:54" hidden="1" x14ac:dyDescent="0.3">
      <c r="A212" t="str">
        <f>VLOOKUP(B212,'Cubo 13 de marzo'!$A$1:$I$384,1,0)</f>
        <v>535110061211</v>
      </c>
      <c r="B212" t="str">
        <f t="shared" si="38"/>
        <v>535110061211</v>
      </c>
      <c r="C212" s="99">
        <v>5</v>
      </c>
      <c r="D212" s="99" t="str">
        <f t="shared" si="39"/>
        <v>351</v>
      </c>
      <c r="E212" s="99" t="str">
        <f t="shared" si="40"/>
        <v>1</v>
      </c>
      <c r="F212" s="99" t="str">
        <f t="shared" si="41"/>
        <v>0</v>
      </c>
      <c r="G212" s="99" t="str">
        <f t="shared" si="42"/>
        <v>06</v>
      </c>
      <c r="H212" s="99">
        <f t="shared" si="43"/>
        <v>12</v>
      </c>
      <c r="I212" s="99">
        <v>11</v>
      </c>
      <c r="J212" t="s">
        <v>124</v>
      </c>
      <c r="K212" t="s">
        <v>125</v>
      </c>
      <c r="L212" t="s">
        <v>81</v>
      </c>
      <c r="M212" t="s">
        <v>615</v>
      </c>
      <c r="N212" t="s">
        <v>606</v>
      </c>
      <c r="O212" t="s">
        <v>82</v>
      </c>
      <c r="P212" t="s">
        <v>49</v>
      </c>
      <c r="Q212" t="s">
        <v>617</v>
      </c>
      <c r="R212" t="s">
        <v>539</v>
      </c>
      <c r="S212" t="s">
        <v>83</v>
      </c>
      <c r="T212" t="s">
        <v>84</v>
      </c>
      <c r="U212">
        <v>4</v>
      </c>
      <c r="V212" t="s">
        <v>40</v>
      </c>
      <c r="W212" s="96" t="s">
        <v>1154</v>
      </c>
      <c r="X212" t="s">
        <v>248</v>
      </c>
      <c r="Y212" t="s">
        <v>249</v>
      </c>
      <c r="Z212" t="s">
        <v>250</v>
      </c>
      <c r="AA212">
        <v>3000</v>
      </c>
      <c r="AB212" t="s">
        <v>44</v>
      </c>
      <c r="AC212">
        <v>3511</v>
      </c>
      <c r="AD212" t="s">
        <v>257</v>
      </c>
      <c r="AE212" s="96">
        <v>12</v>
      </c>
      <c r="AF212" t="s">
        <v>258</v>
      </c>
      <c r="AG212" s="6">
        <v>21000000</v>
      </c>
      <c r="AH212" s="1">
        <v>21000000</v>
      </c>
      <c r="AI212" s="1">
        <v>3418049.81</v>
      </c>
      <c r="AJ212" s="1">
        <v>3418049.81</v>
      </c>
      <c r="AK212" s="1">
        <f t="shared" si="44"/>
        <v>0</v>
      </c>
      <c r="AL212" s="1">
        <v>3418049.81</v>
      </c>
      <c r="AM212" s="1">
        <f t="shared" si="45"/>
        <v>0</v>
      </c>
      <c r="AN212" s="1">
        <v>3418049.81</v>
      </c>
      <c r="AO212" s="1">
        <v>0</v>
      </c>
      <c r="AP212" s="1">
        <v>3418049.81</v>
      </c>
      <c r="AQ212" s="1">
        <f t="shared" si="46"/>
        <v>17581950.190000001</v>
      </c>
      <c r="AR212">
        <v>0</v>
      </c>
      <c r="AS212">
        <v>0</v>
      </c>
      <c r="AT212">
        <v>0</v>
      </c>
      <c r="AU212">
        <v>0</v>
      </c>
      <c r="AV212">
        <v>0</v>
      </c>
      <c r="AW212" s="93">
        <v>0</v>
      </c>
      <c r="AX212" s="1">
        <f t="shared" si="47"/>
        <v>21000000</v>
      </c>
      <c r="AY212" s="1">
        <v>0</v>
      </c>
      <c r="AZ212" s="1"/>
      <c r="BA212" s="1"/>
      <c r="BB212" s="1">
        <f t="shared" si="48"/>
        <v>17581950.190000001</v>
      </c>
    </row>
    <row r="213" spans="1:54" hidden="1" x14ac:dyDescent="0.3">
      <c r="A213" t="str">
        <f>VLOOKUP(B213,'Cubo 13 de marzo'!$A$1:$I$384,1,0)</f>
        <v>535110090011</v>
      </c>
      <c r="B213" t="str">
        <f t="shared" si="38"/>
        <v>535110090011</v>
      </c>
      <c r="C213" s="99">
        <v>5</v>
      </c>
      <c r="D213" s="99" t="str">
        <f t="shared" si="39"/>
        <v>351</v>
      </c>
      <c r="E213" s="99" t="str">
        <f t="shared" si="40"/>
        <v>1</v>
      </c>
      <c r="F213" s="99" t="str">
        <f t="shared" si="41"/>
        <v>0</v>
      </c>
      <c r="G213" s="99" t="str">
        <f t="shared" si="42"/>
        <v>09</v>
      </c>
      <c r="H213" s="99" t="str">
        <f t="shared" si="43"/>
        <v>00</v>
      </c>
      <c r="I213" s="99">
        <v>11</v>
      </c>
      <c r="J213" t="s">
        <v>124</v>
      </c>
      <c r="K213" t="s">
        <v>125</v>
      </c>
      <c r="L213" t="s">
        <v>81</v>
      </c>
      <c r="M213" t="s">
        <v>615</v>
      </c>
      <c r="N213" t="s">
        <v>606</v>
      </c>
      <c r="O213" t="s">
        <v>82</v>
      </c>
      <c r="P213" t="s">
        <v>49</v>
      </c>
      <c r="Q213" t="s">
        <v>617</v>
      </c>
      <c r="R213" t="s">
        <v>539</v>
      </c>
      <c r="S213" t="s">
        <v>91</v>
      </c>
      <c r="T213" t="s">
        <v>92</v>
      </c>
      <c r="U213">
        <v>4</v>
      </c>
      <c r="V213" t="s">
        <v>40</v>
      </c>
      <c r="W213" s="96" t="s">
        <v>1157</v>
      </c>
      <c r="X213" t="s">
        <v>97</v>
      </c>
      <c r="Y213" t="s">
        <v>94</v>
      </c>
      <c r="Z213" t="s">
        <v>95</v>
      </c>
      <c r="AA213">
        <v>3000</v>
      </c>
      <c r="AB213" t="s">
        <v>44</v>
      </c>
      <c r="AC213">
        <v>3511</v>
      </c>
      <c r="AD213" t="s">
        <v>257</v>
      </c>
      <c r="AE213" s="96" t="s">
        <v>1148</v>
      </c>
      <c r="AF213" t="s">
        <v>57</v>
      </c>
      <c r="AG213" s="6">
        <v>8250000</v>
      </c>
      <c r="AH213" s="1">
        <v>8250000</v>
      </c>
      <c r="AI213" s="1">
        <v>131654.81</v>
      </c>
      <c r="AJ213" s="1">
        <v>131654.81</v>
      </c>
      <c r="AK213" s="1">
        <f t="shared" si="44"/>
        <v>131654.81</v>
      </c>
      <c r="AL213" s="1">
        <v>0</v>
      </c>
      <c r="AM213" s="1">
        <f t="shared" si="45"/>
        <v>0</v>
      </c>
      <c r="AN213" s="1">
        <v>0</v>
      </c>
      <c r="AO213" s="1">
        <v>0</v>
      </c>
      <c r="AP213" s="1">
        <v>0</v>
      </c>
      <c r="AQ213" s="1">
        <f t="shared" si="46"/>
        <v>8118345.1900000004</v>
      </c>
      <c r="AR213">
        <v>0</v>
      </c>
      <c r="AS213">
        <v>0</v>
      </c>
      <c r="AT213">
        <v>0</v>
      </c>
      <c r="AU213">
        <v>0</v>
      </c>
      <c r="AV213">
        <v>0</v>
      </c>
      <c r="AW213" s="93">
        <v>0</v>
      </c>
      <c r="AX213" s="1">
        <f t="shared" si="47"/>
        <v>8250000</v>
      </c>
      <c r="AY213" s="1">
        <v>0</v>
      </c>
      <c r="AZ213" s="1"/>
      <c r="BA213" s="1"/>
      <c r="BB213" s="1">
        <f t="shared" si="48"/>
        <v>8118345.1900000004</v>
      </c>
    </row>
    <row r="214" spans="1:54" hidden="1" x14ac:dyDescent="0.3">
      <c r="A214" t="str">
        <f>VLOOKUP(B214,'Cubo 13 de marzo'!$A$1:$I$384,1,0)</f>
        <v>535110250011</v>
      </c>
      <c r="B214" t="str">
        <f t="shared" si="38"/>
        <v>535110250011</v>
      </c>
      <c r="C214" s="99">
        <v>5</v>
      </c>
      <c r="D214" s="99" t="str">
        <f t="shared" si="39"/>
        <v>351</v>
      </c>
      <c r="E214" s="99" t="str">
        <f t="shared" si="40"/>
        <v>1</v>
      </c>
      <c r="F214" s="99" t="str">
        <f t="shared" si="41"/>
        <v>0</v>
      </c>
      <c r="G214" s="99">
        <f t="shared" si="42"/>
        <v>25</v>
      </c>
      <c r="H214" s="99" t="str">
        <f t="shared" si="43"/>
        <v>00</v>
      </c>
      <c r="I214" s="99">
        <v>11</v>
      </c>
      <c r="J214" t="s">
        <v>124</v>
      </c>
      <c r="K214" t="s">
        <v>125</v>
      </c>
      <c r="L214" t="s">
        <v>81</v>
      </c>
      <c r="M214" t="s">
        <v>615</v>
      </c>
      <c r="N214" t="s">
        <v>606</v>
      </c>
      <c r="O214" t="s">
        <v>82</v>
      </c>
      <c r="P214" t="s">
        <v>49</v>
      </c>
      <c r="Q214" t="s">
        <v>617</v>
      </c>
      <c r="R214" t="s">
        <v>539</v>
      </c>
      <c r="S214" t="s">
        <v>50</v>
      </c>
      <c r="T214" t="s">
        <v>51</v>
      </c>
      <c r="U214">
        <v>2</v>
      </c>
      <c r="V214" t="s">
        <v>180</v>
      </c>
      <c r="W214" s="96">
        <v>25</v>
      </c>
      <c r="X214" t="s">
        <v>322</v>
      </c>
      <c r="Y214" t="s">
        <v>323</v>
      </c>
      <c r="Z214" t="s">
        <v>324</v>
      </c>
      <c r="AA214">
        <v>3000</v>
      </c>
      <c r="AB214" t="s">
        <v>44</v>
      </c>
      <c r="AC214" s="90">
        <v>3511</v>
      </c>
      <c r="AD214" s="90" t="s">
        <v>257</v>
      </c>
      <c r="AE214" s="96" t="s">
        <v>1148</v>
      </c>
      <c r="AF214" s="90" t="s">
        <v>57</v>
      </c>
      <c r="AG214" s="91">
        <v>13797564.800000001</v>
      </c>
      <c r="AH214" s="11">
        <v>5000000</v>
      </c>
      <c r="AI214" s="1">
        <v>0</v>
      </c>
      <c r="AJ214" s="1">
        <v>0</v>
      </c>
      <c r="AK214" s="1">
        <f t="shared" si="44"/>
        <v>0</v>
      </c>
      <c r="AL214" s="1">
        <v>0</v>
      </c>
      <c r="AM214" s="1">
        <f t="shared" si="45"/>
        <v>0</v>
      </c>
      <c r="AN214" s="1">
        <v>0</v>
      </c>
      <c r="AO214" s="1">
        <v>0</v>
      </c>
      <c r="AP214" s="1">
        <v>0</v>
      </c>
      <c r="AQ214" s="11">
        <f t="shared" si="46"/>
        <v>13797564.800000001</v>
      </c>
      <c r="AR214" s="1">
        <v>10000000</v>
      </c>
      <c r="AS214">
        <v>0</v>
      </c>
      <c r="AT214">
        <v>0</v>
      </c>
      <c r="AU214" s="1">
        <v>1202435.2</v>
      </c>
      <c r="AV214" s="1">
        <v>8797564.8000000007</v>
      </c>
      <c r="AW214" s="93">
        <v>0</v>
      </c>
      <c r="AX214" s="1">
        <f t="shared" si="47"/>
        <v>13797564.800000001</v>
      </c>
      <c r="AY214" s="1">
        <v>0</v>
      </c>
      <c r="AZ214" s="1"/>
      <c r="BA214" s="1"/>
      <c r="BB214" s="11">
        <f t="shared" si="48"/>
        <v>13797564.800000001</v>
      </c>
    </row>
    <row r="215" spans="1:54" hidden="1" x14ac:dyDescent="0.3">
      <c r="A215" t="str">
        <f>VLOOKUP(B215,'Cubo 13 de marzo'!$A$1:$I$384,1,0)</f>
        <v>535110257411</v>
      </c>
      <c r="B215" t="str">
        <f t="shared" si="38"/>
        <v>535110257411</v>
      </c>
      <c r="C215" s="99">
        <v>5</v>
      </c>
      <c r="D215" s="99" t="str">
        <f t="shared" si="39"/>
        <v>351</v>
      </c>
      <c r="E215" s="99" t="str">
        <f t="shared" si="40"/>
        <v>1</v>
      </c>
      <c r="F215" s="99" t="str">
        <f t="shared" si="41"/>
        <v>0</v>
      </c>
      <c r="G215" s="99">
        <f t="shared" si="42"/>
        <v>25</v>
      </c>
      <c r="H215" s="99">
        <f t="shared" si="43"/>
        <v>74</v>
      </c>
      <c r="I215" s="99">
        <v>11</v>
      </c>
      <c r="J215" t="s">
        <v>124</v>
      </c>
      <c r="K215" t="s">
        <v>125</v>
      </c>
      <c r="L215" t="s">
        <v>81</v>
      </c>
      <c r="M215" t="s">
        <v>615</v>
      </c>
      <c r="N215" t="s">
        <v>606</v>
      </c>
      <c r="O215" t="s">
        <v>82</v>
      </c>
      <c r="P215" t="s">
        <v>49</v>
      </c>
      <c r="Q215" t="s">
        <v>617</v>
      </c>
      <c r="R215" t="s">
        <v>539</v>
      </c>
      <c r="S215" t="s">
        <v>50</v>
      </c>
      <c r="T215" t="s">
        <v>51</v>
      </c>
      <c r="U215">
        <v>2</v>
      </c>
      <c r="V215" t="s">
        <v>180</v>
      </c>
      <c r="W215" s="96">
        <v>25</v>
      </c>
      <c r="X215" t="s">
        <v>322</v>
      </c>
      <c r="Y215" t="s">
        <v>323</v>
      </c>
      <c r="Z215" t="s">
        <v>324</v>
      </c>
      <c r="AA215">
        <v>3000</v>
      </c>
      <c r="AB215" t="s">
        <v>44</v>
      </c>
      <c r="AC215">
        <v>3511</v>
      </c>
      <c r="AD215" t="s">
        <v>257</v>
      </c>
      <c r="AE215" s="96">
        <v>74</v>
      </c>
      <c r="AF215" t="s">
        <v>325</v>
      </c>
      <c r="AG215" s="6">
        <v>0</v>
      </c>
      <c r="AH215" s="1">
        <v>0</v>
      </c>
      <c r="AI215" s="1">
        <v>0</v>
      </c>
      <c r="AJ215" s="1">
        <v>0</v>
      </c>
      <c r="AK215" s="1">
        <f t="shared" si="44"/>
        <v>0</v>
      </c>
      <c r="AL215" s="1">
        <v>0</v>
      </c>
      <c r="AM215" s="1">
        <f t="shared" si="45"/>
        <v>0</v>
      </c>
      <c r="AN215" s="1">
        <v>0</v>
      </c>
      <c r="AO215" s="1">
        <v>0</v>
      </c>
      <c r="AP215" s="1">
        <v>0</v>
      </c>
      <c r="AQ215" s="1">
        <f t="shared" si="46"/>
        <v>0</v>
      </c>
      <c r="AR215" s="1">
        <v>18000000</v>
      </c>
      <c r="AS215">
        <v>0</v>
      </c>
      <c r="AT215">
        <v>0</v>
      </c>
      <c r="AU215" s="1">
        <v>18000000</v>
      </c>
      <c r="AV215">
        <v>0</v>
      </c>
      <c r="AW215" s="93">
        <v>0</v>
      </c>
      <c r="AX215" s="1">
        <f t="shared" si="47"/>
        <v>0</v>
      </c>
      <c r="AY215" s="1">
        <v>0</v>
      </c>
      <c r="AZ215" s="1"/>
      <c r="BA215" s="1"/>
      <c r="BB215" s="1">
        <f t="shared" si="48"/>
        <v>0</v>
      </c>
    </row>
    <row r="216" spans="1:54" hidden="1" x14ac:dyDescent="0.3">
      <c r="A216" t="str">
        <f>VLOOKUP(B216,'Cubo 13 de marzo'!$A$1:$I$384,1,0)</f>
        <v>535110340011</v>
      </c>
      <c r="B216" t="str">
        <f t="shared" si="38"/>
        <v>535110340011</v>
      </c>
      <c r="C216" s="99">
        <v>5</v>
      </c>
      <c r="D216" s="99" t="str">
        <f t="shared" si="39"/>
        <v>351</v>
      </c>
      <c r="E216" s="99" t="str">
        <f t="shared" si="40"/>
        <v>1</v>
      </c>
      <c r="F216" s="99" t="str">
        <f t="shared" si="41"/>
        <v>0</v>
      </c>
      <c r="G216" s="99">
        <f t="shared" si="42"/>
        <v>34</v>
      </c>
      <c r="H216" s="99" t="str">
        <f t="shared" si="43"/>
        <v>00</v>
      </c>
      <c r="I216" s="99">
        <v>11</v>
      </c>
      <c r="J216" t="s">
        <v>124</v>
      </c>
      <c r="K216" t="s">
        <v>125</v>
      </c>
      <c r="L216" t="s">
        <v>81</v>
      </c>
      <c r="M216" t="s">
        <v>615</v>
      </c>
      <c r="N216" t="s">
        <v>606</v>
      </c>
      <c r="O216" t="s">
        <v>82</v>
      </c>
      <c r="P216" t="s">
        <v>49</v>
      </c>
      <c r="Q216" t="s">
        <v>617</v>
      </c>
      <c r="R216" t="s">
        <v>539</v>
      </c>
      <c r="S216" t="s">
        <v>331</v>
      </c>
      <c r="T216" t="s">
        <v>332</v>
      </c>
      <c r="U216">
        <v>1</v>
      </c>
      <c r="V216" t="s">
        <v>62</v>
      </c>
      <c r="W216" s="96">
        <v>34</v>
      </c>
      <c r="X216" t="s">
        <v>333</v>
      </c>
      <c r="Y216" t="s">
        <v>334</v>
      </c>
      <c r="Z216" t="s">
        <v>335</v>
      </c>
      <c r="AA216">
        <v>3000</v>
      </c>
      <c r="AB216" t="s">
        <v>44</v>
      </c>
      <c r="AC216">
        <v>3511</v>
      </c>
      <c r="AD216" t="s">
        <v>257</v>
      </c>
      <c r="AE216" s="96" t="s">
        <v>1148</v>
      </c>
      <c r="AF216" t="s">
        <v>57</v>
      </c>
      <c r="AG216" s="6">
        <v>29232000</v>
      </c>
      <c r="AH216" s="1">
        <v>29232000</v>
      </c>
      <c r="AI216" s="1">
        <v>2436000</v>
      </c>
      <c r="AJ216" s="1">
        <v>2436000</v>
      </c>
      <c r="AK216" s="1">
        <f t="shared" si="44"/>
        <v>2436000</v>
      </c>
      <c r="AL216" s="1">
        <v>0</v>
      </c>
      <c r="AM216" s="1">
        <f t="shared" si="45"/>
        <v>0</v>
      </c>
      <c r="AN216" s="1">
        <v>0</v>
      </c>
      <c r="AO216" s="1">
        <v>0</v>
      </c>
      <c r="AP216" s="1">
        <v>0</v>
      </c>
      <c r="AQ216" s="1">
        <f t="shared" si="46"/>
        <v>26796000</v>
      </c>
      <c r="AR216">
        <v>0</v>
      </c>
      <c r="AS216">
        <v>0</v>
      </c>
      <c r="AT216">
        <v>0</v>
      </c>
      <c r="AU216">
        <v>0</v>
      </c>
      <c r="AV216">
        <v>0</v>
      </c>
      <c r="AW216" s="93">
        <v>0</v>
      </c>
      <c r="AX216" s="1">
        <f t="shared" si="47"/>
        <v>29232000</v>
      </c>
      <c r="AY216" s="1">
        <v>0</v>
      </c>
      <c r="AZ216" s="1"/>
      <c r="BA216" s="1"/>
      <c r="BB216" s="1">
        <f t="shared" si="48"/>
        <v>26796000</v>
      </c>
    </row>
    <row r="217" spans="1:54" hidden="1" x14ac:dyDescent="0.3">
      <c r="A217" t="str">
        <f>VLOOKUP(B217,'Cubo 13 de marzo'!$A$1:$I$384,1,0)</f>
        <v>535210660011</v>
      </c>
      <c r="B217" t="str">
        <f t="shared" si="38"/>
        <v>535210660011</v>
      </c>
      <c r="C217" s="99">
        <v>5</v>
      </c>
      <c r="D217" s="99" t="str">
        <f t="shared" si="39"/>
        <v>352</v>
      </c>
      <c r="E217" s="99" t="str">
        <f t="shared" si="40"/>
        <v>1</v>
      </c>
      <c r="F217" s="99" t="str">
        <f t="shared" si="41"/>
        <v>0</v>
      </c>
      <c r="G217" s="99">
        <f t="shared" si="42"/>
        <v>66</v>
      </c>
      <c r="H217" s="99" t="str">
        <f t="shared" si="43"/>
        <v>00</v>
      </c>
      <c r="I217" s="99">
        <v>11</v>
      </c>
      <c r="J217" t="s">
        <v>124</v>
      </c>
      <c r="K217" t="s">
        <v>125</v>
      </c>
      <c r="L217" t="s">
        <v>34</v>
      </c>
      <c r="M217" t="s">
        <v>616</v>
      </c>
      <c r="N217" t="s">
        <v>614</v>
      </c>
      <c r="O217" t="s">
        <v>35</v>
      </c>
      <c r="P217" t="s">
        <v>36</v>
      </c>
      <c r="Q217" t="s">
        <v>37</v>
      </c>
      <c r="R217" t="s">
        <v>539</v>
      </c>
      <c r="S217" t="s">
        <v>38</v>
      </c>
      <c r="T217" t="s">
        <v>39</v>
      </c>
      <c r="U217">
        <v>4</v>
      </c>
      <c r="V217" t="s">
        <v>40</v>
      </c>
      <c r="W217" s="96">
        <v>66</v>
      </c>
      <c r="X217" t="s">
        <v>41</v>
      </c>
      <c r="Y217" t="s">
        <v>42</v>
      </c>
      <c r="Z217" t="s">
        <v>43</v>
      </c>
      <c r="AA217">
        <v>3000</v>
      </c>
      <c r="AB217" t="s">
        <v>44</v>
      </c>
      <c r="AC217">
        <v>3521</v>
      </c>
      <c r="AD217" t="s">
        <v>169</v>
      </c>
      <c r="AE217" s="96" t="s">
        <v>1148</v>
      </c>
      <c r="AF217" t="s">
        <v>57</v>
      </c>
      <c r="AG217" s="6">
        <v>30000</v>
      </c>
      <c r="AH217" s="1">
        <v>30000</v>
      </c>
      <c r="AI217" s="1">
        <v>0</v>
      </c>
      <c r="AJ217" s="1">
        <v>0</v>
      </c>
      <c r="AK217" s="1">
        <f t="shared" si="44"/>
        <v>0</v>
      </c>
      <c r="AL217" s="1">
        <v>0</v>
      </c>
      <c r="AM217" s="1">
        <f t="shared" si="45"/>
        <v>0</v>
      </c>
      <c r="AN217" s="1">
        <v>0</v>
      </c>
      <c r="AO217" s="1">
        <v>0</v>
      </c>
      <c r="AP217" s="1">
        <v>0</v>
      </c>
      <c r="AQ217" s="1">
        <f t="shared" si="46"/>
        <v>30000</v>
      </c>
      <c r="AR217">
        <v>0</v>
      </c>
      <c r="AS217">
        <v>0</v>
      </c>
      <c r="AT217">
        <v>0</v>
      </c>
      <c r="AU217">
        <v>0</v>
      </c>
      <c r="AV217">
        <v>0</v>
      </c>
      <c r="AW217" s="93">
        <v>0</v>
      </c>
      <c r="AX217" s="1">
        <f t="shared" si="47"/>
        <v>30000</v>
      </c>
      <c r="AY217" s="1">
        <v>0</v>
      </c>
      <c r="AZ217" s="1"/>
      <c r="BA217" s="1"/>
      <c r="BB217" s="1">
        <f t="shared" si="48"/>
        <v>30000</v>
      </c>
    </row>
    <row r="218" spans="1:54" hidden="1" x14ac:dyDescent="0.3">
      <c r="A218" t="str">
        <f>VLOOKUP(B218,'Cubo 13 de marzo'!$A$1:$I$384,1,0)</f>
        <v>535210230011</v>
      </c>
      <c r="B218" t="str">
        <f t="shared" si="38"/>
        <v>535210230011</v>
      </c>
      <c r="C218" s="99">
        <v>5</v>
      </c>
      <c r="D218" s="99" t="str">
        <f t="shared" si="39"/>
        <v>352</v>
      </c>
      <c r="E218" s="99" t="str">
        <f t="shared" si="40"/>
        <v>1</v>
      </c>
      <c r="F218" s="99" t="str">
        <f t="shared" si="41"/>
        <v>0</v>
      </c>
      <c r="G218" s="99">
        <f t="shared" si="42"/>
        <v>23</v>
      </c>
      <c r="H218" s="99" t="str">
        <f t="shared" si="43"/>
        <v>00</v>
      </c>
      <c r="I218" s="99">
        <v>11</v>
      </c>
      <c r="J218" t="s">
        <v>124</v>
      </c>
      <c r="K218" t="s">
        <v>125</v>
      </c>
      <c r="L218" t="s">
        <v>73</v>
      </c>
      <c r="M218" t="s">
        <v>615</v>
      </c>
      <c r="N218" t="s">
        <v>607</v>
      </c>
      <c r="O218" t="s">
        <v>74</v>
      </c>
      <c r="P218" t="s">
        <v>49</v>
      </c>
      <c r="Q218" t="s">
        <v>617</v>
      </c>
      <c r="R218" t="s">
        <v>539</v>
      </c>
      <c r="S218" t="s">
        <v>60</v>
      </c>
      <c r="T218" t="s">
        <v>61</v>
      </c>
      <c r="U218">
        <v>6</v>
      </c>
      <c r="V218" t="s">
        <v>75</v>
      </c>
      <c r="W218" s="96">
        <v>23</v>
      </c>
      <c r="X218" t="s">
        <v>76</v>
      </c>
      <c r="Y218" t="s">
        <v>77</v>
      </c>
      <c r="Z218" t="s">
        <v>78</v>
      </c>
      <c r="AA218">
        <v>3000</v>
      </c>
      <c r="AB218" t="s">
        <v>44</v>
      </c>
      <c r="AC218">
        <v>3521</v>
      </c>
      <c r="AD218" t="s">
        <v>169</v>
      </c>
      <c r="AE218" s="96" t="s">
        <v>1148</v>
      </c>
      <c r="AF218" t="s">
        <v>57</v>
      </c>
      <c r="AG218" s="6">
        <v>15000</v>
      </c>
      <c r="AH218" s="1">
        <v>15000</v>
      </c>
      <c r="AI218" s="1">
        <v>0</v>
      </c>
      <c r="AJ218" s="1">
        <v>0</v>
      </c>
      <c r="AK218" s="1">
        <f t="shared" si="44"/>
        <v>0</v>
      </c>
      <c r="AL218" s="1">
        <v>0</v>
      </c>
      <c r="AM218" s="1">
        <f t="shared" si="45"/>
        <v>0</v>
      </c>
      <c r="AN218" s="1">
        <v>0</v>
      </c>
      <c r="AO218" s="1">
        <v>0</v>
      </c>
      <c r="AP218" s="1">
        <v>0</v>
      </c>
      <c r="AQ218" s="1">
        <f t="shared" si="46"/>
        <v>15000</v>
      </c>
      <c r="AR218">
        <v>0</v>
      </c>
      <c r="AS218">
        <v>0</v>
      </c>
      <c r="AT218">
        <v>0</v>
      </c>
      <c r="AU218">
        <v>0</v>
      </c>
      <c r="AV218">
        <v>0</v>
      </c>
      <c r="AW218" s="93">
        <v>0</v>
      </c>
      <c r="AX218" s="1">
        <f t="shared" si="47"/>
        <v>15000</v>
      </c>
      <c r="AY218" s="1">
        <v>0</v>
      </c>
      <c r="AZ218" s="1"/>
      <c r="BA218" s="1"/>
      <c r="BB218" s="1">
        <f t="shared" si="48"/>
        <v>15000</v>
      </c>
    </row>
    <row r="219" spans="1:54" hidden="1" x14ac:dyDescent="0.3">
      <c r="A219" t="str">
        <f>VLOOKUP(B219,'Cubo 13 de marzo'!$A$1:$I$384,1,0)</f>
        <v>535210090011</v>
      </c>
      <c r="B219" t="str">
        <f t="shared" si="38"/>
        <v>535210090011</v>
      </c>
      <c r="C219" s="99">
        <v>5</v>
      </c>
      <c r="D219" s="99" t="str">
        <f t="shared" si="39"/>
        <v>352</v>
      </c>
      <c r="E219" s="99" t="str">
        <f t="shared" si="40"/>
        <v>1</v>
      </c>
      <c r="F219" s="99" t="str">
        <f t="shared" si="41"/>
        <v>0</v>
      </c>
      <c r="G219" s="99" t="str">
        <f t="shared" si="42"/>
        <v>09</v>
      </c>
      <c r="H219" s="99" t="str">
        <f t="shared" si="43"/>
        <v>00</v>
      </c>
      <c r="I219" s="99">
        <v>11</v>
      </c>
      <c r="J219" t="s">
        <v>124</v>
      </c>
      <c r="K219" t="s">
        <v>125</v>
      </c>
      <c r="L219" t="s">
        <v>81</v>
      </c>
      <c r="M219" t="s">
        <v>615</v>
      </c>
      <c r="N219" t="s">
        <v>606</v>
      </c>
      <c r="O219" t="s">
        <v>82</v>
      </c>
      <c r="P219" t="s">
        <v>49</v>
      </c>
      <c r="Q219" t="s">
        <v>617</v>
      </c>
      <c r="R219" t="s">
        <v>539</v>
      </c>
      <c r="S219" t="s">
        <v>91</v>
      </c>
      <c r="T219" t="s">
        <v>92</v>
      </c>
      <c r="U219">
        <v>4</v>
      </c>
      <c r="V219" t="s">
        <v>40</v>
      </c>
      <c r="W219" s="96" t="s">
        <v>1157</v>
      </c>
      <c r="X219" t="s">
        <v>97</v>
      </c>
      <c r="Y219" t="s">
        <v>94</v>
      </c>
      <c r="Z219" t="s">
        <v>95</v>
      </c>
      <c r="AA219">
        <v>3000</v>
      </c>
      <c r="AB219" t="s">
        <v>44</v>
      </c>
      <c r="AC219">
        <v>3521</v>
      </c>
      <c r="AD219" t="s">
        <v>169</v>
      </c>
      <c r="AE219" s="96" t="s">
        <v>1148</v>
      </c>
      <c r="AF219" t="s">
        <v>57</v>
      </c>
      <c r="AG219" s="6">
        <v>40000</v>
      </c>
      <c r="AH219" s="1">
        <v>40000</v>
      </c>
      <c r="AI219" s="1">
        <v>0</v>
      </c>
      <c r="AJ219" s="1">
        <v>0</v>
      </c>
      <c r="AK219" s="1">
        <f t="shared" si="44"/>
        <v>0</v>
      </c>
      <c r="AL219" s="1">
        <v>0</v>
      </c>
      <c r="AM219" s="1">
        <f t="shared" si="45"/>
        <v>0</v>
      </c>
      <c r="AN219" s="1">
        <v>0</v>
      </c>
      <c r="AO219" s="1">
        <v>0</v>
      </c>
      <c r="AP219" s="1">
        <v>0</v>
      </c>
      <c r="AQ219" s="1">
        <f t="shared" si="46"/>
        <v>40000</v>
      </c>
      <c r="AR219">
        <v>0</v>
      </c>
      <c r="AS219">
        <v>0</v>
      </c>
      <c r="AT219">
        <v>0</v>
      </c>
      <c r="AU219">
        <v>0</v>
      </c>
      <c r="AV219">
        <v>0</v>
      </c>
      <c r="AW219" s="93">
        <v>0</v>
      </c>
      <c r="AX219" s="1">
        <f t="shared" si="47"/>
        <v>40000</v>
      </c>
      <c r="AY219" s="1">
        <v>0</v>
      </c>
      <c r="AZ219" s="1"/>
      <c r="BA219" s="1"/>
      <c r="BB219" s="1">
        <f t="shared" si="48"/>
        <v>40000</v>
      </c>
    </row>
    <row r="220" spans="1:54" hidden="1" x14ac:dyDescent="0.3">
      <c r="A220" t="str">
        <f>VLOOKUP(B220,'Cubo 13 de marzo'!$A$1:$I$384,1,0)</f>
        <v>535310660011</v>
      </c>
      <c r="B220" t="str">
        <f t="shared" si="38"/>
        <v>535310660011</v>
      </c>
      <c r="C220" s="99">
        <v>5</v>
      </c>
      <c r="D220" s="99" t="str">
        <f t="shared" si="39"/>
        <v>353</v>
      </c>
      <c r="E220" s="99" t="str">
        <f t="shared" si="40"/>
        <v>1</v>
      </c>
      <c r="F220" s="99" t="str">
        <f t="shared" si="41"/>
        <v>0</v>
      </c>
      <c r="G220" s="99">
        <f t="shared" si="42"/>
        <v>66</v>
      </c>
      <c r="H220" s="99" t="str">
        <f t="shared" si="43"/>
        <v>00</v>
      </c>
      <c r="I220" s="99">
        <v>11</v>
      </c>
      <c r="J220" t="s">
        <v>124</v>
      </c>
      <c r="K220" t="s">
        <v>125</v>
      </c>
      <c r="L220" t="s">
        <v>34</v>
      </c>
      <c r="M220" t="s">
        <v>616</v>
      </c>
      <c r="N220" t="s">
        <v>614</v>
      </c>
      <c r="O220" t="s">
        <v>35</v>
      </c>
      <c r="P220" t="s">
        <v>36</v>
      </c>
      <c r="Q220" t="s">
        <v>37</v>
      </c>
      <c r="R220" t="s">
        <v>539</v>
      </c>
      <c r="S220" t="s">
        <v>38</v>
      </c>
      <c r="T220" t="s">
        <v>39</v>
      </c>
      <c r="U220">
        <v>4</v>
      </c>
      <c r="V220" t="s">
        <v>40</v>
      </c>
      <c r="W220" s="96">
        <v>66</v>
      </c>
      <c r="X220" t="s">
        <v>41</v>
      </c>
      <c r="Y220" t="s">
        <v>42</v>
      </c>
      <c r="Z220" t="s">
        <v>43</v>
      </c>
      <c r="AA220">
        <v>3000</v>
      </c>
      <c r="AB220" t="s">
        <v>44</v>
      </c>
      <c r="AC220">
        <v>3531</v>
      </c>
      <c r="AD220" t="s">
        <v>170</v>
      </c>
      <c r="AE220" s="96" t="s">
        <v>1148</v>
      </c>
      <c r="AF220" t="s">
        <v>57</v>
      </c>
      <c r="AG220" s="6">
        <v>1500000</v>
      </c>
      <c r="AH220" s="1">
        <v>1500000</v>
      </c>
      <c r="AI220" s="1">
        <v>0</v>
      </c>
      <c r="AJ220" s="1">
        <v>0</v>
      </c>
      <c r="AK220" s="1">
        <f t="shared" si="44"/>
        <v>0</v>
      </c>
      <c r="AL220" s="1">
        <v>0</v>
      </c>
      <c r="AM220" s="1">
        <f t="shared" si="45"/>
        <v>0</v>
      </c>
      <c r="AN220" s="1">
        <v>0</v>
      </c>
      <c r="AO220" s="1">
        <v>0</v>
      </c>
      <c r="AP220" s="1">
        <v>0</v>
      </c>
      <c r="AQ220" s="1">
        <f t="shared" si="46"/>
        <v>1500000</v>
      </c>
      <c r="AR220">
        <v>0</v>
      </c>
      <c r="AS220">
        <v>0</v>
      </c>
      <c r="AT220">
        <v>0</v>
      </c>
      <c r="AU220">
        <v>0</v>
      </c>
      <c r="AV220">
        <v>0</v>
      </c>
      <c r="AW220" s="93">
        <v>0</v>
      </c>
      <c r="AX220" s="1">
        <f t="shared" si="47"/>
        <v>1500000</v>
      </c>
      <c r="AY220" s="1">
        <v>0</v>
      </c>
      <c r="AZ220" s="1"/>
      <c r="BA220" s="1"/>
      <c r="BB220" s="1">
        <f t="shared" si="48"/>
        <v>1500000</v>
      </c>
    </row>
    <row r="221" spans="1:54" hidden="1" x14ac:dyDescent="0.3">
      <c r="A221" t="str">
        <f>VLOOKUP(B221,'Cubo 13 de marzo'!$A$1:$I$384,1,0)</f>
        <v>535410240011</v>
      </c>
      <c r="B221" t="str">
        <f t="shared" si="38"/>
        <v>535410240011</v>
      </c>
      <c r="C221" s="99">
        <v>5</v>
      </c>
      <c r="D221" s="99" t="str">
        <f t="shared" si="39"/>
        <v>354</v>
      </c>
      <c r="E221" s="99" t="str">
        <f t="shared" si="40"/>
        <v>1</v>
      </c>
      <c r="F221" s="99" t="str">
        <f t="shared" si="41"/>
        <v>0</v>
      </c>
      <c r="G221" s="99">
        <f t="shared" si="42"/>
        <v>24</v>
      </c>
      <c r="H221" s="99" t="str">
        <f t="shared" si="43"/>
        <v>00</v>
      </c>
      <c r="I221" s="99">
        <v>11</v>
      </c>
      <c r="J221" t="s">
        <v>124</v>
      </c>
      <c r="K221" t="s">
        <v>125</v>
      </c>
      <c r="L221" t="s">
        <v>178</v>
      </c>
      <c r="M221" t="s">
        <v>512</v>
      </c>
      <c r="N221" t="s">
        <v>610</v>
      </c>
      <c r="O221" t="s">
        <v>179</v>
      </c>
      <c r="P221" t="s">
        <v>49</v>
      </c>
      <c r="Q221" t="s">
        <v>617</v>
      </c>
      <c r="R221" t="s">
        <v>539</v>
      </c>
      <c r="S221" t="s">
        <v>60</v>
      </c>
      <c r="T221" t="s">
        <v>61</v>
      </c>
      <c r="U221">
        <v>2</v>
      </c>
      <c r="V221" t="s">
        <v>180</v>
      </c>
      <c r="W221" s="96">
        <v>24</v>
      </c>
      <c r="X221" t="s">
        <v>181</v>
      </c>
      <c r="Y221" t="s">
        <v>182</v>
      </c>
      <c r="Z221" t="s">
        <v>183</v>
      </c>
      <c r="AA221">
        <v>3000</v>
      </c>
      <c r="AB221" t="s">
        <v>44</v>
      </c>
      <c r="AC221">
        <v>3541</v>
      </c>
      <c r="AD221" t="s">
        <v>186</v>
      </c>
      <c r="AE221" s="96" t="s">
        <v>1148</v>
      </c>
      <c r="AF221" t="s">
        <v>57</v>
      </c>
      <c r="AG221" s="6">
        <v>685000</v>
      </c>
      <c r="AH221" s="1">
        <v>700000</v>
      </c>
      <c r="AI221" s="1">
        <v>125377.44</v>
      </c>
      <c r="AJ221" s="1">
        <v>125377.44</v>
      </c>
      <c r="AK221" s="1">
        <f t="shared" si="44"/>
        <v>125377.44</v>
      </c>
      <c r="AL221" s="1">
        <v>0</v>
      </c>
      <c r="AM221" s="1">
        <f t="shared" si="45"/>
        <v>0</v>
      </c>
      <c r="AN221" s="1">
        <v>0</v>
      </c>
      <c r="AO221" s="1">
        <v>0</v>
      </c>
      <c r="AP221" s="1">
        <v>0</v>
      </c>
      <c r="AQ221" s="1">
        <f t="shared" si="46"/>
        <v>559622.56000000006</v>
      </c>
      <c r="AR221">
        <v>0</v>
      </c>
      <c r="AS221">
        <v>0</v>
      </c>
      <c r="AT221">
        <v>0</v>
      </c>
      <c r="AU221" s="1">
        <v>15000</v>
      </c>
      <c r="AV221" s="1">
        <v>-15000</v>
      </c>
      <c r="AW221" s="93">
        <v>0</v>
      </c>
      <c r="AX221" s="1">
        <f t="shared" si="47"/>
        <v>685000</v>
      </c>
      <c r="AY221" s="1">
        <v>0</v>
      </c>
      <c r="AZ221" s="1"/>
      <c r="BA221" s="1"/>
      <c r="BB221" s="1">
        <f t="shared" si="48"/>
        <v>559622.56000000006</v>
      </c>
    </row>
    <row r="222" spans="1:54" hidden="1" x14ac:dyDescent="0.3">
      <c r="A222" t="str">
        <f>VLOOKUP(B222,'Cubo 13 de marzo'!$A$1:$I$384,1,0)</f>
        <v>535510090011</v>
      </c>
      <c r="B222" t="str">
        <f t="shared" si="38"/>
        <v>535510090011</v>
      </c>
      <c r="C222" s="99">
        <v>5</v>
      </c>
      <c r="D222" s="99" t="str">
        <f t="shared" si="39"/>
        <v>355</v>
      </c>
      <c r="E222" s="99" t="str">
        <f t="shared" si="40"/>
        <v>1</v>
      </c>
      <c r="F222" s="99" t="str">
        <f t="shared" si="41"/>
        <v>0</v>
      </c>
      <c r="G222" s="99" t="str">
        <f t="shared" si="42"/>
        <v>09</v>
      </c>
      <c r="H222" s="99" t="str">
        <f t="shared" si="43"/>
        <v>00</v>
      </c>
      <c r="I222" s="99">
        <v>11</v>
      </c>
      <c r="J222" t="s">
        <v>124</v>
      </c>
      <c r="K222" t="s">
        <v>125</v>
      </c>
      <c r="L222" t="s">
        <v>81</v>
      </c>
      <c r="M222" t="s">
        <v>615</v>
      </c>
      <c r="N222" t="s">
        <v>606</v>
      </c>
      <c r="O222" t="s">
        <v>82</v>
      </c>
      <c r="P222" t="s">
        <v>49</v>
      </c>
      <c r="Q222" t="s">
        <v>617</v>
      </c>
      <c r="R222" t="s">
        <v>539</v>
      </c>
      <c r="S222" t="s">
        <v>91</v>
      </c>
      <c r="T222" t="s">
        <v>92</v>
      </c>
      <c r="U222">
        <v>4</v>
      </c>
      <c r="V222" t="s">
        <v>40</v>
      </c>
      <c r="W222" s="96" t="s">
        <v>1157</v>
      </c>
      <c r="X222" t="s">
        <v>97</v>
      </c>
      <c r="Y222" t="s">
        <v>94</v>
      </c>
      <c r="Z222" t="s">
        <v>95</v>
      </c>
      <c r="AA222">
        <v>3000</v>
      </c>
      <c r="AB222" t="s">
        <v>44</v>
      </c>
      <c r="AC222" s="90">
        <v>3551</v>
      </c>
      <c r="AD222" s="90" t="s">
        <v>281</v>
      </c>
      <c r="AE222" s="96" t="s">
        <v>1148</v>
      </c>
      <c r="AF222" s="90" t="s">
        <v>57</v>
      </c>
      <c r="AG222" s="91">
        <v>22000000</v>
      </c>
      <c r="AH222" s="11">
        <v>20000000</v>
      </c>
      <c r="AI222" s="1">
        <v>0</v>
      </c>
      <c r="AJ222" s="1">
        <v>0</v>
      </c>
      <c r="AK222" s="1">
        <f t="shared" si="44"/>
        <v>0</v>
      </c>
      <c r="AL222" s="1">
        <v>0</v>
      </c>
      <c r="AM222" s="1">
        <f t="shared" si="45"/>
        <v>0</v>
      </c>
      <c r="AN222" s="1">
        <v>0</v>
      </c>
      <c r="AO222" s="1">
        <v>0</v>
      </c>
      <c r="AP222" s="1">
        <v>0</v>
      </c>
      <c r="AQ222" s="1">
        <f t="shared" si="46"/>
        <v>22000000</v>
      </c>
      <c r="AR222" s="1">
        <v>2000000</v>
      </c>
      <c r="AS222">
        <v>0</v>
      </c>
      <c r="AT222">
        <v>0</v>
      </c>
      <c r="AU222">
        <v>0</v>
      </c>
      <c r="AV222" s="1">
        <v>2000000</v>
      </c>
      <c r="AW222" s="93">
        <v>0</v>
      </c>
      <c r="AX222" s="1">
        <f t="shared" si="47"/>
        <v>22000000</v>
      </c>
      <c r="AY222" s="1">
        <v>0</v>
      </c>
      <c r="AZ222" s="1"/>
      <c r="BA222" s="1"/>
      <c r="BB222" s="1">
        <f t="shared" si="48"/>
        <v>22000000</v>
      </c>
    </row>
    <row r="223" spans="1:54" hidden="1" x14ac:dyDescent="0.3">
      <c r="A223" t="str">
        <f>VLOOKUP(B223,'Cubo 13 de marzo'!$A$1:$I$384,1,0)</f>
        <v>535712433225</v>
      </c>
      <c r="B223" t="str">
        <f t="shared" si="38"/>
        <v>535712433225</v>
      </c>
      <c r="C223" s="99">
        <v>5</v>
      </c>
      <c r="D223" s="99" t="str">
        <f t="shared" si="39"/>
        <v>357</v>
      </c>
      <c r="E223" s="99" t="str">
        <f t="shared" si="40"/>
        <v>1</v>
      </c>
      <c r="F223" s="99" t="str">
        <f t="shared" si="41"/>
        <v>2</v>
      </c>
      <c r="G223" s="99">
        <f t="shared" si="42"/>
        <v>43</v>
      </c>
      <c r="H223" s="99">
        <f t="shared" si="43"/>
        <v>32</v>
      </c>
      <c r="I223" s="99">
        <v>25</v>
      </c>
      <c r="J223" t="s">
        <v>32</v>
      </c>
      <c r="K223" t="s">
        <v>33</v>
      </c>
      <c r="L223" t="s">
        <v>111</v>
      </c>
      <c r="M223" t="s">
        <v>512</v>
      </c>
      <c r="N223" t="s">
        <v>609</v>
      </c>
      <c r="O223" t="s">
        <v>112</v>
      </c>
      <c r="P223" t="s">
        <v>49</v>
      </c>
      <c r="Q223" t="s">
        <v>617</v>
      </c>
      <c r="R223" t="s">
        <v>539</v>
      </c>
      <c r="S223" t="s">
        <v>103</v>
      </c>
      <c r="T223" t="s">
        <v>104</v>
      </c>
      <c r="U223">
        <v>6</v>
      </c>
      <c r="V223" t="s">
        <v>75</v>
      </c>
      <c r="W223" s="96">
        <v>43</v>
      </c>
      <c r="X223" t="s">
        <v>113</v>
      </c>
      <c r="Y223" t="s">
        <v>114</v>
      </c>
      <c r="Z223" t="s">
        <v>115</v>
      </c>
      <c r="AA223">
        <v>3000</v>
      </c>
      <c r="AB223" t="s">
        <v>44</v>
      </c>
      <c r="AC223">
        <v>3571</v>
      </c>
      <c r="AD223" t="s">
        <v>117</v>
      </c>
      <c r="AE223" s="96">
        <v>32</v>
      </c>
      <c r="AF223" t="s">
        <v>118</v>
      </c>
      <c r="AG223" s="6">
        <v>0</v>
      </c>
      <c r="AH223" s="1">
        <v>49999995</v>
      </c>
      <c r="AI223" s="1">
        <v>0</v>
      </c>
      <c r="AJ223" s="1">
        <v>0</v>
      </c>
      <c r="AK223" s="1">
        <f t="shared" si="44"/>
        <v>0</v>
      </c>
      <c r="AL223" s="1">
        <v>0</v>
      </c>
      <c r="AM223" s="1">
        <f t="shared" si="45"/>
        <v>0</v>
      </c>
      <c r="AN223" s="1">
        <v>0</v>
      </c>
      <c r="AO223" s="1">
        <v>0</v>
      </c>
      <c r="AP223" s="1">
        <v>0</v>
      </c>
      <c r="AQ223" s="1">
        <f t="shared" si="46"/>
        <v>0</v>
      </c>
      <c r="AR223">
        <v>0</v>
      </c>
      <c r="AS223">
        <v>5</v>
      </c>
      <c r="AT223">
        <v>0</v>
      </c>
      <c r="AU223" s="1">
        <v>50000000</v>
      </c>
      <c r="AV223" s="1">
        <v>-49999995</v>
      </c>
      <c r="AW223" s="93">
        <v>0</v>
      </c>
      <c r="AX223" s="1">
        <f t="shared" si="47"/>
        <v>0</v>
      </c>
      <c r="AY223" s="1">
        <v>0</v>
      </c>
      <c r="AZ223" s="1"/>
      <c r="BA223" s="1"/>
      <c r="BB223" s="1">
        <f t="shared" si="48"/>
        <v>0</v>
      </c>
    </row>
    <row r="224" spans="1:54" hidden="1" x14ac:dyDescent="0.3">
      <c r="A224" t="str">
        <f>VLOOKUP(B224,'Cubo 13 de marzo'!$A$1:$I$384,1,0)</f>
        <v>535710230011</v>
      </c>
      <c r="B224" t="str">
        <f t="shared" si="38"/>
        <v>535710230011</v>
      </c>
      <c r="C224" s="99">
        <v>5</v>
      </c>
      <c r="D224" s="99" t="str">
        <f t="shared" si="39"/>
        <v>357</v>
      </c>
      <c r="E224" s="99" t="str">
        <f t="shared" si="40"/>
        <v>1</v>
      </c>
      <c r="F224" s="99" t="str">
        <f t="shared" si="41"/>
        <v>0</v>
      </c>
      <c r="G224" s="99">
        <f t="shared" si="42"/>
        <v>23</v>
      </c>
      <c r="H224" s="99" t="str">
        <f t="shared" si="43"/>
        <v>00</v>
      </c>
      <c r="I224" s="99">
        <v>11</v>
      </c>
      <c r="J224" t="s">
        <v>124</v>
      </c>
      <c r="K224" t="s">
        <v>125</v>
      </c>
      <c r="L224" t="s">
        <v>73</v>
      </c>
      <c r="M224" t="s">
        <v>615</v>
      </c>
      <c r="N224" t="s">
        <v>607</v>
      </c>
      <c r="O224" t="s">
        <v>74</v>
      </c>
      <c r="P224" t="s">
        <v>49</v>
      </c>
      <c r="Q224" t="s">
        <v>617</v>
      </c>
      <c r="R224" t="s">
        <v>539</v>
      </c>
      <c r="S224" t="s">
        <v>60</v>
      </c>
      <c r="T224" t="s">
        <v>61</v>
      </c>
      <c r="U224">
        <v>6</v>
      </c>
      <c r="V224" t="s">
        <v>75</v>
      </c>
      <c r="W224" s="96">
        <v>23</v>
      </c>
      <c r="X224" t="s">
        <v>76</v>
      </c>
      <c r="Y224" t="s">
        <v>77</v>
      </c>
      <c r="Z224" t="s">
        <v>78</v>
      </c>
      <c r="AA224">
        <v>3000</v>
      </c>
      <c r="AB224" t="s">
        <v>44</v>
      </c>
      <c r="AC224">
        <v>3571</v>
      </c>
      <c r="AD224" t="s">
        <v>117</v>
      </c>
      <c r="AE224" s="96" t="s">
        <v>1148</v>
      </c>
      <c r="AF224" t="s">
        <v>57</v>
      </c>
      <c r="AG224" s="6">
        <v>100000</v>
      </c>
      <c r="AH224" s="1">
        <v>100000</v>
      </c>
      <c r="AI224" s="1">
        <v>0</v>
      </c>
      <c r="AJ224" s="1">
        <v>0</v>
      </c>
      <c r="AK224" s="1">
        <f t="shared" si="44"/>
        <v>0</v>
      </c>
      <c r="AL224" s="1">
        <v>0</v>
      </c>
      <c r="AM224" s="1">
        <f t="shared" si="45"/>
        <v>0</v>
      </c>
      <c r="AN224" s="1">
        <v>0</v>
      </c>
      <c r="AO224" s="1">
        <v>0</v>
      </c>
      <c r="AP224" s="1">
        <v>0</v>
      </c>
      <c r="AQ224" s="1">
        <f t="shared" si="46"/>
        <v>100000</v>
      </c>
      <c r="AR224">
        <v>0</v>
      </c>
      <c r="AS224">
        <v>0</v>
      </c>
      <c r="AT224">
        <v>0</v>
      </c>
      <c r="AU224">
        <v>0</v>
      </c>
      <c r="AV224">
        <v>0</v>
      </c>
      <c r="AW224" s="93">
        <v>0</v>
      </c>
      <c r="AX224" s="1">
        <f t="shared" si="47"/>
        <v>100000</v>
      </c>
      <c r="AY224" s="1">
        <v>0</v>
      </c>
      <c r="AZ224" s="1"/>
      <c r="BA224" s="1"/>
      <c r="BB224" s="1">
        <f t="shared" si="48"/>
        <v>100000</v>
      </c>
    </row>
    <row r="225" spans="1:55" hidden="1" x14ac:dyDescent="0.3">
      <c r="A225" t="str">
        <f>VLOOKUP(B225,'Cubo 13 de marzo'!$A$1:$I$384,1,0)</f>
        <v>535710067311</v>
      </c>
      <c r="B225" t="str">
        <f t="shared" si="38"/>
        <v>535710067311</v>
      </c>
      <c r="C225" s="99">
        <v>5</v>
      </c>
      <c r="D225" s="99" t="str">
        <f t="shared" si="39"/>
        <v>357</v>
      </c>
      <c r="E225" s="99" t="str">
        <f t="shared" si="40"/>
        <v>1</v>
      </c>
      <c r="F225" s="99" t="str">
        <f t="shared" si="41"/>
        <v>0</v>
      </c>
      <c r="G225" s="99" t="str">
        <f t="shared" si="42"/>
        <v>06</v>
      </c>
      <c r="H225" s="99">
        <f t="shared" si="43"/>
        <v>73</v>
      </c>
      <c r="I225" s="99">
        <v>11</v>
      </c>
      <c r="J225" t="s">
        <v>124</v>
      </c>
      <c r="K225" t="s">
        <v>125</v>
      </c>
      <c r="L225" t="s">
        <v>81</v>
      </c>
      <c r="M225" t="s">
        <v>615</v>
      </c>
      <c r="N225" t="s">
        <v>606</v>
      </c>
      <c r="O225" t="s">
        <v>82</v>
      </c>
      <c r="P225" t="s">
        <v>49</v>
      </c>
      <c r="Q225" t="s">
        <v>617</v>
      </c>
      <c r="R225" t="s">
        <v>539</v>
      </c>
      <c r="S225" t="s">
        <v>83</v>
      </c>
      <c r="T225" t="s">
        <v>84</v>
      </c>
      <c r="U225">
        <v>4</v>
      </c>
      <c r="V225" t="s">
        <v>40</v>
      </c>
      <c r="W225" s="96" t="s">
        <v>1154</v>
      </c>
      <c r="X225" t="s">
        <v>248</v>
      </c>
      <c r="Y225" t="s">
        <v>249</v>
      </c>
      <c r="Z225" t="s">
        <v>250</v>
      </c>
      <c r="AA225">
        <v>3000</v>
      </c>
      <c r="AB225" t="s">
        <v>44</v>
      </c>
      <c r="AC225">
        <v>3571</v>
      </c>
      <c r="AD225" t="s">
        <v>117</v>
      </c>
      <c r="AE225" s="96">
        <v>73</v>
      </c>
      <c r="AF225" t="s">
        <v>259</v>
      </c>
      <c r="AG225" s="6">
        <v>10000000</v>
      </c>
      <c r="AH225" s="1">
        <v>0</v>
      </c>
      <c r="AI225" s="1">
        <v>0</v>
      </c>
      <c r="AJ225" s="1">
        <v>0</v>
      </c>
      <c r="AK225" s="1">
        <f t="shared" si="44"/>
        <v>0</v>
      </c>
      <c r="AL225" s="1">
        <v>0</v>
      </c>
      <c r="AM225" s="1">
        <f t="shared" si="45"/>
        <v>0</v>
      </c>
      <c r="AN225" s="1">
        <v>0</v>
      </c>
      <c r="AO225" s="1">
        <v>0</v>
      </c>
      <c r="AP225" s="1">
        <v>0</v>
      </c>
      <c r="AQ225" s="1">
        <f t="shared" si="46"/>
        <v>10000000</v>
      </c>
      <c r="AR225" s="1">
        <v>10000000</v>
      </c>
      <c r="AS225">
        <v>0</v>
      </c>
      <c r="AT225">
        <v>0</v>
      </c>
      <c r="AU225">
        <v>0</v>
      </c>
      <c r="AV225" s="1">
        <v>10000000</v>
      </c>
      <c r="AW225" s="93">
        <v>0</v>
      </c>
      <c r="AX225" s="1">
        <f t="shared" si="47"/>
        <v>10000000</v>
      </c>
      <c r="AY225" s="1">
        <v>0</v>
      </c>
      <c r="AZ225" s="1"/>
      <c r="BA225" s="1"/>
      <c r="BB225" s="1">
        <f t="shared" si="48"/>
        <v>10000000</v>
      </c>
    </row>
    <row r="226" spans="1:55" hidden="1" x14ac:dyDescent="0.3">
      <c r="A226" t="str">
        <f>VLOOKUP(B226,'Cubo 13 de marzo'!$A$1:$I$384,1,0)</f>
        <v>535710090011</v>
      </c>
      <c r="B226" t="str">
        <f t="shared" si="38"/>
        <v>535710090011</v>
      </c>
      <c r="C226" s="99">
        <v>5</v>
      </c>
      <c r="D226" s="99" t="str">
        <f t="shared" si="39"/>
        <v>357</v>
      </c>
      <c r="E226" s="99" t="str">
        <f t="shared" si="40"/>
        <v>1</v>
      </c>
      <c r="F226" s="99" t="str">
        <f t="shared" si="41"/>
        <v>0</v>
      </c>
      <c r="G226" s="99" t="str">
        <f t="shared" si="42"/>
        <v>09</v>
      </c>
      <c r="H226" s="99" t="str">
        <f t="shared" si="43"/>
        <v>00</v>
      </c>
      <c r="I226" s="99">
        <v>11</v>
      </c>
      <c r="J226" t="s">
        <v>124</v>
      </c>
      <c r="K226" t="s">
        <v>125</v>
      </c>
      <c r="L226" t="s">
        <v>81</v>
      </c>
      <c r="M226" t="s">
        <v>615</v>
      </c>
      <c r="N226" t="s">
        <v>606</v>
      </c>
      <c r="O226" t="s">
        <v>82</v>
      </c>
      <c r="P226" t="s">
        <v>49</v>
      </c>
      <c r="Q226" t="s">
        <v>617</v>
      </c>
      <c r="R226" t="s">
        <v>539</v>
      </c>
      <c r="S226" t="s">
        <v>91</v>
      </c>
      <c r="T226" t="s">
        <v>92</v>
      </c>
      <c r="U226">
        <v>4</v>
      </c>
      <c r="V226" t="s">
        <v>40</v>
      </c>
      <c r="W226" s="96" t="s">
        <v>1157</v>
      </c>
      <c r="X226" t="s">
        <v>97</v>
      </c>
      <c r="Y226" t="s">
        <v>94</v>
      </c>
      <c r="Z226" t="s">
        <v>95</v>
      </c>
      <c r="AA226">
        <v>3000</v>
      </c>
      <c r="AB226" t="s">
        <v>44</v>
      </c>
      <c r="AC226" s="90">
        <v>3571</v>
      </c>
      <c r="AD226" s="90" t="s">
        <v>117</v>
      </c>
      <c r="AE226" s="96" t="s">
        <v>1148</v>
      </c>
      <c r="AF226" s="90" t="s">
        <v>57</v>
      </c>
      <c r="AG226" s="91">
        <v>22000000</v>
      </c>
      <c r="AH226" s="11">
        <v>20000000</v>
      </c>
      <c r="AI226" s="1">
        <v>0</v>
      </c>
      <c r="AJ226" s="1">
        <v>0</v>
      </c>
      <c r="AK226" s="1">
        <f t="shared" si="44"/>
        <v>0</v>
      </c>
      <c r="AL226" s="1">
        <v>0</v>
      </c>
      <c r="AM226" s="1">
        <f t="shared" si="45"/>
        <v>0</v>
      </c>
      <c r="AN226" s="1">
        <v>0</v>
      </c>
      <c r="AO226" s="1">
        <v>0</v>
      </c>
      <c r="AP226" s="1">
        <v>0</v>
      </c>
      <c r="AQ226" s="1">
        <f t="shared" si="46"/>
        <v>22000000</v>
      </c>
      <c r="AR226" s="1">
        <v>2000000</v>
      </c>
      <c r="AS226">
        <v>0</v>
      </c>
      <c r="AT226">
        <v>0</v>
      </c>
      <c r="AU226">
        <v>0</v>
      </c>
      <c r="AV226" s="1">
        <v>2000000</v>
      </c>
      <c r="AW226" s="93">
        <v>0</v>
      </c>
      <c r="AX226" s="1">
        <f t="shared" si="47"/>
        <v>22000000</v>
      </c>
      <c r="AY226" s="1">
        <v>0</v>
      </c>
      <c r="AZ226" s="1"/>
      <c r="BA226" s="1"/>
      <c r="BB226" s="1">
        <f t="shared" si="48"/>
        <v>22000000</v>
      </c>
    </row>
    <row r="227" spans="1:55" hidden="1" x14ac:dyDescent="0.3">
      <c r="A227" t="str">
        <f>VLOOKUP(B227,'Cubo 13 de marzo'!$A$1:$I$384,1,0)</f>
        <v>535710250011</v>
      </c>
      <c r="B227" t="str">
        <f t="shared" si="38"/>
        <v>535710250011</v>
      </c>
      <c r="C227" s="99">
        <v>5</v>
      </c>
      <c r="D227" s="99" t="str">
        <f t="shared" si="39"/>
        <v>357</v>
      </c>
      <c r="E227" s="99" t="str">
        <f t="shared" si="40"/>
        <v>1</v>
      </c>
      <c r="F227" s="99" t="str">
        <f t="shared" si="41"/>
        <v>0</v>
      </c>
      <c r="G227" s="99">
        <f t="shared" si="42"/>
        <v>25</v>
      </c>
      <c r="H227" s="99" t="str">
        <f t="shared" si="43"/>
        <v>00</v>
      </c>
      <c r="I227" s="99">
        <v>11</v>
      </c>
      <c r="J227" t="s">
        <v>124</v>
      </c>
      <c r="K227" t="s">
        <v>125</v>
      </c>
      <c r="L227" t="s">
        <v>81</v>
      </c>
      <c r="M227" t="s">
        <v>615</v>
      </c>
      <c r="N227" t="s">
        <v>606</v>
      </c>
      <c r="O227" t="s">
        <v>82</v>
      </c>
      <c r="P227" t="s">
        <v>49</v>
      </c>
      <c r="Q227" t="s">
        <v>617</v>
      </c>
      <c r="R227" t="s">
        <v>539</v>
      </c>
      <c r="S227" t="s">
        <v>50</v>
      </c>
      <c r="T227" t="s">
        <v>51</v>
      </c>
      <c r="U227">
        <v>2</v>
      </c>
      <c r="V227" t="s">
        <v>180</v>
      </c>
      <c r="W227" s="96">
        <v>25</v>
      </c>
      <c r="X227" t="s">
        <v>322</v>
      </c>
      <c r="Y227" t="s">
        <v>323</v>
      </c>
      <c r="Z227" t="s">
        <v>324</v>
      </c>
      <c r="AA227">
        <v>3000</v>
      </c>
      <c r="AB227" t="s">
        <v>44</v>
      </c>
      <c r="AC227">
        <v>3571</v>
      </c>
      <c r="AD227" t="s">
        <v>117</v>
      </c>
      <c r="AE227" s="96" t="s">
        <v>1148</v>
      </c>
      <c r="AF227" t="s">
        <v>57</v>
      </c>
      <c r="AG227" s="6">
        <v>0</v>
      </c>
      <c r="AH227" s="1">
        <v>2000000</v>
      </c>
      <c r="AI227" s="1">
        <v>0</v>
      </c>
      <c r="AJ227" s="1">
        <v>0</v>
      </c>
      <c r="AK227" s="1">
        <f t="shared" si="44"/>
        <v>0</v>
      </c>
      <c r="AL227" s="1">
        <v>0</v>
      </c>
      <c r="AM227" s="1">
        <f t="shared" si="45"/>
        <v>0</v>
      </c>
      <c r="AN227" s="1">
        <v>0</v>
      </c>
      <c r="AO227" s="1">
        <v>0</v>
      </c>
      <c r="AP227" s="1">
        <v>0</v>
      </c>
      <c r="AQ227" s="1">
        <f t="shared" si="46"/>
        <v>0</v>
      </c>
      <c r="AR227">
        <v>0</v>
      </c>
      <c r="AS227">
        <v>0</v>
      </c>
      <c r="AT227">
        <v>0</v>
      </c>
      <c r="AU227" s="1">
        <v>2000000</v>
      </c>
      <c r="AV227" s="1">
        <v>-2000000</v>
      </c>
      <c r="AW227" s="93">
        <v>0</v>
      </c>
      <c r="AX227" s="1">
        <f t="shared" si="47"/>
        <v>0</v>
      </c>
      <c r="AY227" s="1">
        <v>0</v>
      </c>
      <c r="AZ227" s="1"/>
      <c r="BA227" s="1"/>
      <c r="BB227" s="1">
        <f t="shared" si="48"/>
        <v>0</v>
      </c>
    </row>
    <row r="228" spans="1:55" hidden="1" x14ac:dyDescent="0.3">
      <c r="A228" t="str">
        <f>VLOOKUP(B228,'Cubo 13 de marzo'!$A$1:$I$384,1,0)</f>
        <v>535710290011</v>
      </c>
      <c r="B228" t="str">
        <f t="shared" si="38"/>
        <v>535710290011</v>
      </c>
      <c r="C228" s="99">
        <v>5</v>
      </c>
      <c r="D228" s="99" t="str">
        <f t="shared" si="39"/>
        <v>357</v>
      </c>
      <c r="E228" s="99" t="str">
        <f t="shared" si="40"/>
        <v>1</v>
      </c>
      <c r="F228" s="99" t="str">
        <f t="shared" si="41"/>
        <v>0</v>
      </c>
      <c r="G228" s="99">
        <f t="shared" si="42"/>
        <v>29</v>
      </c>
      <c r="H228" s="99" t="str">
        <f t="shared" si="43"/>
        <v>00</v>
      </c>
      <c r="I228" s="99">
        <v>11</v>
      </c>
      <c r="J228" t="s">
        <v>124</v>
      </c>
      <c r="K228" t="s">
        <v>125</v>
      </c>
      <c r="L228" t="s">
        <v>81</v>
      </c>
      <c r="M228" t="s">
        <v>615</v>
      </c>
      <c r="N228" t="s">
        <v>606</v>
      </c>
      <c r="O228" t="s">
        <v>82</v>
      </c>
      <c r="P228" t="s">
        <v>49</v>
      </c>
      <c r="Q228" t="s">
        <v>617</v>
      </c>
      <c r="R228" t="s">
        <v>539</v>
      </c>
      <c r="S228" t="s">
        <v>50</v>
      </c>
      <c r="T228" t="s">
        <v>51</v>
      </c>
      <c r="U228">
        <v>2</v>
      </c>
      <c r="V228" t="s">
        <v>180</v>
      </c>
      <c r="W228" s="96">
        <v>29</v>
      </c>
      <c r="X228" t="s">
        <v>327</v>
      </c>
      <c r="Y228" t="s">
        <v>328</v>
      </c>
      <c r="Z228" t="s">
        <v>329</v>
      </c>
      <c r="AA228">
        <v>3000</v>
      </c>
      <c r="AB228" t="s">
        <v>44</v>
      </c>
      <c r="AC228">
        <v>3571</v>
      </c>
      <c r="AD228" t="s">
        <v>117</v>
      </c>
      <c r="AE228" s="96" t="s">
        <v>1148</v>
      </c>
      <c r="AF228" t="s">
        <v>57</v>
      </c>
      <c r="AG228" s="6">
        <v>400000</v>
      </c>
      <c r="AH228" s="1">
        <v>400000</v>
      </c>
      <c r="AI228" s="1">
        <v>0</v>
      </c>
      <c r="AJ228" s="1">
        <v>0</v>
      </c>
      <c r="AK228" s="1">
        <f t="shared" si="44"/>
        <v>0</v>
      </c>
      <c r="AL228" s="1">
        <v>0</v>
      </c>
      <c r="AM228" s="1">
        <f t="shared" si="45"/>
        <v>0</v>
      </c>
      <c r="AN228" s="1">
        <v>0</v>
      </c>
      <c r="AO228" s="1">
        <v>0</v>
      </c>
      <c r="AP228" s="1">
        <v>0</v>
      </c>
      <c r="AQ228" s="1">
        <f t="shared" si="46"/>
        <v>400000</v>
      </c>
      <c r="AR228">
        <v>0</v>
      </c>
      <c r="AS228">
        <v>0</v>
      </c>
      <c r="AT228">
        <v>0</v>
      </c>
      <c r="AU228">
        <v>0</v>
      </c>
      <c r="AV228">
        <v>0</v>
      </c>
      <c r="AW228" s="93">
        <v>0</v>
      </c>
      <c r="AX228" s="1">
        <f t="shared" si="47"/>
        <v>400000</v>
      </c>
      <c r="AY228" s="1">
        <v>0</v>
      </c>
      <c r="AZ228" s="1"/>
      <c r="BA228" s="1"/>
      <c r="BB228" s="1">
        <f t="shared" si="48"/>
        <v>400000</v>
      </c>
    </row>
    <row r="229" spans="1:55" hidden="1" x14ac:dyDescent="0.3">
      <c r="A229" t="str">
        <f>VLOOKUP(B229,'Cubo 13 de marzo'!$A$1:$I$384,1,0)</f>
        <v>535710430011</v>
      </c>
      <c r="B229" t="str">
        <f t="shared" si="38"/>
        <v>535710430011</v>
      </c>
      <c r="C229" s="99">
        <v>5</v>
      </c>
      <c r="D229" s="99" t="str">
        <f t="shared" si="39"/>
        <v>357</v>
      </c>
      <c r="E229" s="99" t="str">
        <f t="shared" si="40"/>
        <v>1</v>
      </c>
      <c r="F229" s="99" t="str">
        <f t="shared" si="41"/>
        <v>0</v>
      </c>
      <c r="G229" s="99">
        <f t="shared" si="42"/>
        <v>43</v>
      </c>
      <c r="H229" s="99" t="str">
        <f t="shared" si="43"/>
        <v>00</v>
      </c>
      <c r="I229" s="99">
        <v>11</v>
      </c>
      <c r="J229" t="s">
        <v>124</v>
      </c>
      <c r="K229" t="s">
        <v>125</v>
      </c>
      <c r="L229" t="s">
        <v>111</v>
      </c>
      <c r="M229" t="s">
        <v>512</v>
      </c>
      <c r="N229" t="s">
        <v>609</v>
      </c>
      <c r="O229" t="s">
        <v>112</v>
      </c>
      <c r="P229" t="s">
        <v>49</v>
      </c>
      <c r="Q229" t="s">
        <v>617</v>
      </c>
      <c r="R229" t="s">
        <v>539</v>
      </c>
      <c r="S229" t="s">
        <v>103</v>
      </c>
      <c r="T229" t="s">
        <v>104</v>
      </c>
      <c r="U229">
        <v>6</v>
      </c>
      <c r="V229" t="s">
        <v>75</v>
      </c>
      <c r="W229" s="96">
        <v>43</v>
      </c>
      <c r="X229" t="s">
        <v>113</v>
      </c>
      <c r="Y229" t="s">
        <v>114</v>
      </c>
      <c r="Z229" t="s">
        <v>115</v>
      </c>
      <c r="AA229">
        <v>3000</v>
      </c>
      <c r="AB229" t="s">
        <v>44</v>
      </c>
      <c r="AC229">
        <v>3571</v>
      </c>
      <c r="AD229" t="s">
        <v>117</v>
      </c>
      <c r="AE229" s="96" t="s">
        <v>1148</v>
      </c>
      <c r="AF229" t="s">
        <v>57</v>
      </c>
      <c r="AG229" s="6">
        <v>170000000</v>
      </c>
      <c r="AH229" s="1">
        <v>170000010</v>
      </c>
      <c r="AI229" s="1">
        <v>29539896.219999999</v>
      </c>
      <c r="AJ229" s="1">
        <v>29539896.219999999</v>
      </c>
      <c r="AK229" s="1">
        <f t="shared" si="44"/>
        <v>1209462.3299999982</v>
      </c>
      <c r="AL229" s="1">
        <v>28330433.890000001</v>
      </c>
      <c r="AM229" s="1">
        <f t="shared" si="45"/>
        <v>22838263.140000001</v>
      </c>
      <c r="AN229" s="1">
        <v>5492170.75</v>
      </c>
      <c r="AO229" s="1">
        <v>0</v>
      </c>
      <c r="AP229" s="1">
        <v>5492170.75</v>
      </c>
      <c r="AQ229" s="1">
        <f t="shared" si="46"/>
        <v>140460103.78</v>
      </c>
      <c r="AR229">
        <v>0</v>
      </c>
      <c r="AS229">
        <v>0</v>
      </c>
      <c r="AT229">
        <v>0</v>
      </c>
      <c r="AU229">
        <v>10</v>
      </c>
      <c r="AV229">
        <v>-10</v>
      </c>
      <c r="AW229" s="93">
        <v>0</v>
      </c>
      <c r="AX229" s="1">
        <f t="shared" si="47"/>
        <v>170000000</v>
      </c>
      <c r="AY229" s="1">
        <v>0</v>
      </c>
      <c r="AZ229" s="1"/>
      <c r="BA229" s="1"/>
      <c r="BB229" s="1">
        <f t="shared" si="48"/>
        <v>140460103.78</v>
      </c>
    </row>
    <row r="230" spans="1:55" hidden="1" x14ac:dyDescent="0.3">
      <c r="A230" t="str">
        <f>VLOOKUP(B230,'Cubo 13 de marzo'!$A$1:$I$384,1,0)</f>
        <v>535710433211</v>
      </c>
      <c r="B230" t="str">
        <f t="shared" si="38"/>
        <v>535710433211</v>
      </c>
      <c r="C230" s="99">
        <v>5</v>
      </c>
      <c r="D230" s="99" t="str">
        <f t="shared" si="39"/>
        <v>357</v>
      </c>
      <c r="E230" s="99" t="str">
        <f t="shared" si="40"/>
        <v>1</v>
      </c>
      <c r="F230" s="99" t="str">
        <f t="shared" si="41"/>
        <v>0</v>
      </c>
      <c r="G230" s="99">
        <f t="shared" si="42"/>
        <v>43</v>
      </c>
      <c r="H230" s="99">
        <f t="shared" si="43"/>
        <v>32</v>
      </c>
      <c r="I230" s="99">
        <v>11</v>
      </c>
      <c r="J230" t="s">
        <v>124</v>
      </c>
      <c r="K230" t="s">
        <v>125</v>
      </c>
      <c r="L230" t="s">
        <v>111</v>
      </c>
      <c r="M230" t="s">
        <v>512</v>
      </c>
      <c r="N230" t="s">
        <v>609</v>
      </c>
      <c r="O230" t="s">
        <v>112</v>
      </c>
      <c r="P230" t="s">
        <v>49</v>
      </c>
      <c r="Q230" t="s">
        <v>617</v>
      </c>
      <c r="R230" t="s">
        <v>539</v>
      </c>
      <c r="S230" t="s">
        <v>103</v>
      </c>
      <c r="T230" t="s">
        <v>104</v>
      </c>
      <c r="U230">
        <v>6</v>
      </c>
      <c r="V230" t="s">
        <v>75</v>
      </c>
      <c r="W230" s="96">
        <v>43</v>
      </c>
      <c r="X230" t="s">
        <v>113</v>
      </c>
      <c r="Y230" t="s">
        <v>114</v>
      </c>
      <c r="Z230" t="s">
        <v>115</v>
      </c>
      <c r="AA230">
        <v>3000</v>
      </c>
      <c r="AB230" t="s">
        <v>44</v>
      </c>
      <c r="AC230">
        <v>3571</v>
      </c>
      <c r="AD230" t="s">
        <v>117</v>
      </c>
      <c r="AE230" s="96">
        <v>32</v>
      </c>
      <c r="AF230" t="s">
        <v>415</v>
      </c>
      <c r="AG230" s="6">
        <v>50000000</v>
      </c>
      <c r="AH230" s="1">
        <v>0</v>
      </c>
      <c r="AI230" s="1">
        <v>0</v>
      </c>
      <c r="AJ230" s="1">
        <v>0</v>
      </c>
      <c r="AK230" s="1">
        <f t="shared" si="44"/>
        <v>0</v>
      </c>
      <c r="AL230" s="1">
        <v>0</v>
      </c>
      <c r="AM230" s="1">
        <f t="shared" si="45"/>
        <v>0</v>
      </c>
      <c r="AN230" s="1">
        <v>0</v>
      </c>
      <c r="AO230" s="1">
        <v>0</v>
      </c>
      <c r="AP230" s="1">
        <v>0</v>
      </c>
      <c r="AQ230" s="1">
        <f t="shared" si="46"/>
        <v>50000000</v>
      </c>
      <c r="AR230" s="1">
        <v>50000000</v>
      </c>
      <c r="AS230">
        <v>0</v>
      </c>
      <c r="AT230">
        <v>0</v>
      </c>
      <c r="AU230">
        <v>0</v>
      </c>
      <c r="AV230" s="1">
        <v>50000000</v>
      </c>
      <c r="AW230" s="9">
        <v>-20000000</v>
      </c>
      <c r="AX230" s="1">
        <f t="shared" si="47"/>
        <v>30000000</v>
      </c>
      <c r="AY230" s="1">
        <v>0</v>
      </c>
      <c r="AZ230" s="1"/>
      <c r="BA230" s="1"/>
      <c r="BB230" s="1">
        <f t="shared" si="48"/>
        <v>30000000</v>
      </c>
    </row>
    <row r="231" spans="1:55" hidden="1" x14ac:dyDescent="0.3">
      <c r="A231" t="str">
        <f>VLOOKUP(B231,'Cubo 13 de marzo'!$A$1:$I$384,1,0)</f>
        <v>579910060011</v>
      </c>
      <c r="B231" t="str">
        <f t="shared" si="38"/>
        <v>579910060011</v>
      </c>
      <c r="C231" s="99">
        <v>5</v>
      </c>
      <c r="D231" s="99" t="str">
        <f t="shared" si="39"/>
        <v>799</v>
      </c>
      <c r="E231" s="99" t="str">
        <f t="shared" si="40"/>
        <v>1</v>
      </c>
      <c r="F231" s="99" t="str">
        <f t="shared" si="41"/>
        <v>0</v>
      </c>
      <c r="G231" s="99" t="str">
        <f t="shared" si="42"/>
        <v>06</v>
      </c>
      <c r="H231" s="99" t="str">
        <f t="shared" si="43"/>
        <v>00</v>
      </c>
      <c r="I231" s="99">
        <v>11</v>
      </c>
      <c r="J231" t="s">
        <v>124</v>
      </c>
      <c r="K231" t="s">
        <v>125</v>
      </c>
      <c r="L231" t="s">
        <v>81</v>
      </c>
      <c r="M231" t="s">
        <v>615</v>
      </c>
      <c r="N231" t="s">
        <v>606</v>
      </c>
      <c r="O231" t="s">
        <v>82</v>
      </c>
      <c r="P231" t="s">
        <v>49</v>
      </c>
      <c r="Q231" t="s">
        <v>617</v>
      </c>
      <c r="R231" t="s">
        <v>540</v>
      </c>
      <c r="S231" t="s">
        <v>83</v>
      </c>
      <c r="T231" t="s">
        <v>84</v>
      </c>
      <c r="U231">
        <v>4</v>
      </c>
      <c r="V231" t="s">
        <v>40</v>
      </c>
      <c r="W231" s="96" t="s">
        <v>1154</v>
      </c>
      <c r="X231" t="s">
        <v>248</v>
      </c>
      <c r="Y231" t="s">
        <v>249</v>
      </c>
      <c r="Z231" t="s">
        <v>250</v>
      </c>
      <c r="AA231">
        <v>7000</v>
      </c>
      <c r="AB231" t="s">
        <v>268</v>
      </c>
      <c r="AC231">
        <v>7991</v>
      </c>
      <c r="AD231" t="s">
        <v>269</v>
      </c>
      <c r="AE231" s="96" t="s">
        <v>1148</v>
      </c>
      <c r="AF231" t="s">
        <v>57</v>
      </c>
      <c r="AG231" s="6">
        <v>20000000</v>
      </c>
      <c r="AH231" s="1">
        <v>5000000</v>
      </c>
      <c r="AI231" s="1">
        <v>0</v>
      </c>
      <c r="AJ231" s="1">
        <v>0</v>
      </c>
      <c r="AK231" s="1">
        <f t="shared" si="44"/>
        <v>0</v>
      </c>
      <c r="AL231" s="1">
        <v>0</v>
      </c>
      <c r="AM231" s="1">
        <f t="shared" si="45"/>
        <v>0</v>
      </c>
      <c r="AN231" s="1">
        <v>0</v>
      </c>
      <c r="AO231" s="1">
        <v>0</v>
      </c>
      <c r="AP231" s="1">
        <v>0</v>
      </c>
      <c r="AQ231" s="1">
        <f t="shared" si="46"/>
        <v>20000000</v>
      </c>
      <c r="AR231" s="1">
        <v>15000000</v>
      </c>
      <c r="AS231">
        <v>0</v>
      </c>
      <c r="AT231">
        <v>0</v>
      </c>
      <c r="AU231">
        <v>0</v>
      </c>
      <c r="AV231" s="1">
        <v>15000000</v>
      </c>
      <c r="AW231" s="101">
        <v>-15000000</v>
      </c>
      <c r="AX231" s="1">
        <f t="shared" si="47"/>
        <v>5000000</v>
      </c>
      <c r="AY231" s="1">
        <v>0</v>
      </c>
      <c r="AZ231" s="1"/>
      <c r="BA231" s="1"/>
      <c r="BB231" s="1">
        <f t="shared" si="48"/>
        <v>5000000</v>
      </c>
    </row>
    <row r="232" spans="1:55" hidden="1" x14ac:dyDescent="0.3">
      <c r="A232" t="str">
        <f>VLOOKUP(B232,'Cubo 13 de marzo'!$A$1:$I$384,1,0)</f>
        <v>535710260011</v>
      </c>
      <c r="B232" t="str">
        <f t="shared" si="38"/>
        <v>535710260011</v>
      </c>
      <c r="C232" s="99">
        <v>5</v>
      </c>
      <c r="D232" s="99" t="str">
        <f t="shared" si="39"/>
        <v>357</v>
      </c>
      <c r="E232" s="99" t="str">
        <f t="shared" si="40"/>
        <v>1</v>
      </c>
      <c r="F232" s="99" t="str">
        <f t="shared" si="41"/>
        <v>0</v>
      </c>
      <c r="G232" s="99">
        <f t="shared" si="42"/>
        <v>26</v>
      </c>
      <c r="H232" s="99" t="str">
        <f t="shared" si="43"/>
        <v>00</v>
      </c>
      <c r="I232" s="99">
        <v>11</v>
      </c>
      <c r="J232" t="s">
        <v>124</v>
      </c>
      <c r="K232" t="s">
        <v>125</v>
      </c>
      <c r="L232" t="s">
        <v>119</v>
      </c>
      <c r="M232" t="s">
        <v>512</v>
      </c>
      <c r="N232" t="s">
        <v>609</v>
      </c>
      <c r="O232" t="s">
        <v>120</v>
      </c>
      <c r="P232" t="s">
        <v>49</v>
      </c>
      <c r="Q232" t="s">
        <v>617</v>
      </c>
      <c r="R232" t="s">
        <v>539</v>
      </c>
      <c r="S232" t="s">
        <v>50</v>
      </c>
      <c r="T232" t="s">
        <v>51</v>
      </c>
      <c r="U232">
        <v>3</v>
      </c>
      <c r="V232" t="s">
        <v>52</v>
      </c>
      <c r="W232" s="96">
        <v>26</v>
      </c>
      <c r="X232" t="s">
        <v>121</v>
      </c>
      <c r="Y232" t="s">
        <v>122</v>
      </c>
      <c r="Z232" t="s">
        <v>123</v>
      </c>
      <c r="AA232">
        <v>3000</v>
      </c>
      <c r="AB232" t="s">
        <v>44</v>
      </c>
      <c r="AC232">
        <v>3571</v>
      </c>
      <c r="AD232" t="s">
        <v>117</v>
      </c>
      <c r="AE232" s="96" t="s">
        <v>1148</v>
      </c>
      <c r="AF232" t="s">
        <v>57</v>
      </c>
      <c r="AG232" s="6">
        <v>2100000</v>
      </c>
      <c r="AH232" s="1">
        <v>2100000</v>
      </c>
      <c r="AI232" s="1">
        <v>0</v>
      </c>
      <c r="AJ232" s="1">
        <v>0</v>
      </c>
      <c r="AK232" s="1">
        <f t="shared" si="44"/>
        <v>0</v>
      </c>
      <c r="AL232" s="1">
        <v>0</v>
      </c>
      <c r="AM232" s="1">
        <f t="shared" si="45"/>
        <v>0</v>
      </c>
      <c r="AN232" s="1">
        <v>0</v>
      </c>
      <c r="AO232" s="1">
        <v>0</v>
      </c>
      <c r="AP232" s="1">
        <v>0</v>
      </c>
      <c r="AQ232" s="1">
        <f t="shared" si="46"/>
        <v>2100000</v>
      </c>
      <c r="AR232">
        <v>0</v>
      </c>
      <c r="AS232">
        <v>0</v>
      </c>
      <c r="AT232">
        <v>0</v>
      </c>
      <c r="AU232">
        <v>0</v>
      </c>
      <c r="AV232">
        <v>0</v>
      </c>
      <c r="AW232" s="93">
        <v>0</v>
      </c>
      <c r="AX232" s="1">
        <f t="shared" si="47"/>
        <v>2100000</v>
      </c>
      <c r="AY232" s="1">
        <v>0</v>
      </c>
      <c r="AZ232" s="1"/>
      <c r="BA232" s="1"/>
      <c r="BB232" s="1">
        <f t="shared" si="48"/>
        <v>2100000</v>
      </c>
    </row>
    <row r="233" spans="1:55" hidden="1" x14ac:dyDescent="0.3">
      <c r="A233" t="str">
        <f>VLOOKUP(B233,'Cubo 13 de marzo'!$A$1:$I$384,1,0)</f>
        <v>535812270025</v>
      </c>
      <c r="B233" t="str">
        <f t="shared" si="38"/>
        <v>535812270025</v>
      </c>
      <c r="C233" s="99">
        <v>5</v>
      </c>
      <c r="D233" s="99" t="str">
        <f t="shared" si="39"/>
        <v>358</v>
      </c>
      <c r="E233" s="99" t="str">
        <f t="shared" si="40"/>
        <v>1</v>
      </c>
      <c r="F233" s="99" t="str">
        <f t="shared" si="41"/>
        <v>2</v>
      </c>
      <c r="G233" s="99">
        <f t="shared" si="42"/>
        <v>27</v>
      </c>
      <c r="H233" s="99" t="str">
        <f t="shared" si="43"/>
        <v>00</v>
      </c>
      <c r="I233" s="99">
        <v>25</v>
      </c>
      <c r="J233" t="s">
        <v>32</v>
      </c>
      <c r="K233" t="s">
        <v>33</v>
      </c>
      <c r="L233" t="s">
        <v>47</v>
      </c>
      <c r="M233" t="s">
        <v>512</v>
      </c>
      <c r="N233" t="s">
        <v>608</v>
      </c>
      <c r="O233" t="s">
        <v>48</v>
      </c>
      <c r="P233" t="s">
        <v>49</v>
      </c>
      <c r="Q233" t="s">
        <v>617</v>
      </c>
      <c r="R233" t="s">
        <v>539</v>
      </c>
      <c r="S233" t="s">
        <v>50</v>
      </c>
      <c r="T233" t="s">
        <v>51</v>
      </c>
      <c r="U233">
        <v>3</v>
      </c>
      <c r="V233" t="s">
        <v>52</v>
      </c>
      <c r="W233" s="96">
        <v>27</v>
      </c>
      <c r="X233" t="s">
        <v>53</v>
      </c>
      <c r="Y233" t="s">
        <v>54</v>
      </c>
      <c r="Z233" t="s">
        <v>55</v>
      </c>
      <c r="AA233">
        <v>3000</v>
      </c>
      <c r="AB233" t="s">
        <v>44</v>
      </c>
      <c r="AC233">
        <v>3581</v>
      </c>
      <c r="AD233" t="s">
        <v>56</v>
      </c>
      <c r="AE233" s="96" t="s">
        <v>1148</v>
      </c>
      <c r="AF233" t="s">
        <v>57</v>
      </c>
      <c r="AG233" s="6">
        <v>256425740</v>
      </c>
      <c r="AH233" s="1">
        <v>216425740</v>
      </c>
      <c r="AI233" s="1">
        <v>66279869.18</v>
      </c>
      <c r="AJ233" s="1">
        <v>66279869.18</v>
      </c>
      <c r="AK233" s="1">
        <f t="shared" si="44"/>
        <v>0</v>
      </c>
      <c r="AL233" s="1">
        <v>66279869.18</v>
      </c>
      <c r="AM233" s="1">
        <f t="shared" si="45"/>
        <v>46973503.850000001</v>
      </c>
      <c r="AN233" s="1">
        <v>19306365.329999998</v>
      </c>
      <c r="AO233" s="1">
        <v>0</v>
      </c>
      <c r="AP233" s="1">
        <v>19306365.329999998</v>
      </c>
      <c r="AQ233" s="1">
        <f t="shared" si="46"/>
        <v>190145870.81999999</v>
      </c>
      <c r="AR233">
        <v>0</v>
      </c>
      <c r="AS233" s="1">
        <v>40000000</v>
      </c>
      <c r="AT233">
        <v>0</v>
      </c>
      <c r="AU233">
        <v>0</v>
      </c>
      <c r="AV233" s="1">
        <v>40000000</v>
      </c>
      <c r="AW233" s="93">
        <v>0</v>
      </c>
      <c r="AX233" s="1">
        <f t="shared" si="47"/>
        <v>256425740</v>
      </c>
      <c r="AY233" s="1">
        <v>0</v>
      </c>
      <c r="AZ233" s="1"/>
      <c r="BA233" s="1"/>
      <c r="BB233" s="1">
        <f t="shared" si="48"/>
        <v>190145870.81999999</v>
      </c>
    </row>
    <row r="234" spans="1:55" hidden="1" x14ac:dyDescent="0.3">
      <c r="A234" t="str">
        <f>VLOOKUP(B234,'Cubo 13 de marzo'!$A$1:$I$384,1,0)</f>
        <v>535810240011</v>
      </c>
      <c r="B234" t="str">
        <f t="shared" si="38"/>
        <v>535810240011</v>
      </c>
      <c r="C234" s="99">
        <v>5</v>
      </c>
      <c r="D234" s="99" t="str">
        <f t="shared" si="39"/>
        <v>358</v>
      </c>
      <c r="E234" s="99" t="str">
        <f t="shared" si="40"/>
        <v>1</v>
      </c>
      <c r="F234" s="99" t="str">
        <f t="shared" si="41"/>
        <v>0</v>
      </c>
      <c r="G234" s="99">
        <f t="shared" si="42"/>
        <v>24</v>
      </c>
      <c r="H234" s="99" t="str">
        <f t="shared" si="43"/>
        <v>00</v>
      </c>
      <c r="I234" s="99">
        <v>11</v>
      </c>
      <c r="J234" t="s">
        <v>124</v>
      </c>
      <c r="K234" t="s">
        <v>125</v>
      </c>
      <c r="L234" t="s">
        <v>178</v>
      </c>
      <c r="M234" t="s">
        <v>512</v>
      </c>
      <c r="N234" t="s">
        <v>610</v>
      </c>
      <c r="O234" t="s">
        <v>179</v>
      </c>
      <c r="P234" t="s">
        <v>49</v>
      </c>
      <c r="Q234" t="s">
        <v>617</v>
      </c>
      <c r="R234" t="s">
        <v>539</v>
      </c>
      <c r="S234" t="s">
        <v>60</v>
      </c>
      <c r="T234" t="s">
        <v>61</v>
      </c>
      <c r="U234">
        <v>2</v>
      </c>
      <c r="V234" t="s">
        <v>180</v>
      </c>
      <c r="W234" s="96">
        <v>24</v>
      </c>
      <c r="X234" t="s">
        <v>181</v>
      </c>
      <c r="Y234" t="s">
        <v>182</v>
      </c>
      <c r="Z234" t="s">
        <v>183</v>
      </c>
      <c r="AA234">
        <v>3000</v>
      </c>
      <c r="AB234" t="s">
        <v>44</v>
      </c>
      <c r="AC234">
        <v>3581</v>
      </c>
      <c r="AD234" t="s">
        <v>56</v>
      </c>
      <c r="AE234" s="96" t="s">
        <v>1148</v>
      </c>
      <c r="AF234" t="s">
        <v>57</v>
      </c>
      <c r="AG234" s="6">
        <v>1217000</v>
      </c>
      <c r="AH234" s="1">
        <v>1202000</v>
      </c>
      <c r="AI234" s="1">
        <v>1216309.0900000001</v>
      </c>
      <c r="AJ234" s="1">
        <v>1216309.0900000001</v>
      </c>
      <c r="AK234" s="1">
        <f t="shared" si="44"/>
        <v>1074925.9500000002</v>
      </c>
      <c r="AL234" s="1">
        <v>141383.14000000001</v>
      </c>
      <c r="AM234" s="1">
        <f t="shared" si="45"/>
        <v>141383.14000000001</v>
      </c>
      <c r="AN234" s="1">
        <v>0</v>
      </c>
      <c r="AO234" s="1">
        <v>0</v>
      </c>
      <c r="AP234" s="1">
        <v>0</v>
      </c>
      <c r="AQ234" s="1">
        <f t="shared" si="46"/>
        <v>690.90999999991618</v>
      </c>
      <c r="AR234">
        <v>0</v>
      </c>
      <c r="AS234" s="1">
        <v>15000</v>
      </c>
      <c r="AT234">
        <v>0</v>
      </c>
      <c r="AU234">
        <v>0</v>
      </c>
      <c r="AV234" s="1">
        <v>15000</v>
      </c>
      <c r="AW234" s="93">
        <v>0</v>
      </c>
      <c r="AX234" s="1">
        <f t="shared" si="47"/>
        <v>1217000</v>
      </c>
      <c r="AY234" s="1">
        <v>0</v>
      </c>
      <c r="AZ234" s="1"/>
      <c r="BA234" s="1"/>
      <c r="BB234" s="1">
        <f t="shared" si="48"/>
        <v>690.90999999991618</v>
      </c>
    </row>
    <row r="235" spans="1:55" hidden="1" x14ac:dyDescent="0.3">
      <c r="A235" t="str">
        <f>VLOOKUP(B235,'Cubo 13 de marzo'!$A$1:$I$384,1,0)</f>
        <v>535810152011</v>
      </c>
      <c r="B235" t="str">
        <f t="shared" ref="B235:B298" si="49">CONCATENATE(C235,D235,E235,F235,G235,H235,I235)</f>
        <v>535810152011</v>
      </c>
      <c r="C235" s="99">
        <v>5</v>
      </c>
      <c r="D235" s="99" t="str">
        <f t="shared" ref="D235:D298" si="50">LEFT(AC235,3)</f>
        <v>358</v>
      </c>
      <c r="E235" s="99" t="str">
        <f t="shared" ref="E235:E298" si="51">RIGHT(AC235,1)</f>
        <v>1</v>
      </c>
      <c r="F235" s="99" t="str">
        <f t="shared" ref="F235:F298" si="52">MID(J235,6,1)</f>
        <v>0</v>
      </c>
      <c r="G235" s="99">
        <f t="shared" ref="G235:G298" si="53">W235</f>
        <v>15</v>
      </c>
      <c r="H235" s="99">
        <f t="shared" ref="H235:H298" si="54">AE235</f>
        <v>20</v>
      </c>
      <c r="I235" s="99">
        <v>11</v>
      </c>
      <c r="J235" t="s">
        <v>124</v>
      </c>
      <c r="K235" t="s">
        <v>125</v>
      </c>
      <c r="L235" t="s">
        <v>81</v>
      </c>
      <c r="M235" t="s">
        <v>615</v>
      </c>
      <c r="N235" t="s">
        <v>606</v>
      </c>
      <c r="O235" t="s">
        <v>82</v>
      </c>
      <c r="P235" t="s">
        <v>49</v>
      </c>
      <c r="Q235" t="s">
        <v>617</v>
      </c>
      <c r="R235" t="s">
        <v>539</v>
      </c>
      <c r="S235" t="s">
        <v>287</v>
      </c>
      <c r="T235" t="s">
        <v>288</v>
      </c>
      <c r="U235">
        <v>4</v>
      </c>
      <c r="V235" t="s">
        <v>40</v>
      </c>
      <c r="W235" s="96">
        <v>15</v>
      </c>
      <c r="X235" t="s">
        <v>292</v>
      </c>
      <c r="Y235" t="s">
        <v>293</v>
      </c>
      <c r="Z235" t="s">
        <v>294</v>
      </c>
      <c r="AA235">
        <v>3000</v>
      </c>
      <c r="AB235" t="s">
        <v>44</v>
      </c>
      <c r="AC235">
        <v>3581</v>
      </c>
      <c r="AD235" t="s">
        <v>56</v>
      </c>
      <c r="AE235" s="96">
        <v>20</v>
      </c>
      <c r="AF235" t="s">
        <v>295</v>
      </c>
      <c r="AG235" s="6">
        <v>3000</v>
      </c>
      <c r="AH235" s="1">
        <v>3000</v>
      </c>
      <c r="AI235" s="1">
        <v>0</v>
      </c>
      <c r="AJ235" s="1">
        <v>0</v>
      </c>
      <c r="AK235" s="1">
        <f t="shared" ref="AK235:AK298" si="55">AJ235-AL235</f>
        <v>0</v>
      </c>
      <c r="AL235" s="1">
        <v>0</v>
      </c>
      <c r="AM235" s="1">
        <f t="shared" ref="AM235:AM298" si="56">AL235-AN235</f>
        <v>0</v>
      </c>
      <c r="AN235" s="1">
        <v>0</v>
      </c>
      <c r="AO235" s="1">
        <v>0</v>
      </c>
      <c r="AP235" s="1">
        <v>0</v>
      </c>
      <c r="AQ235" s="1">
        <f t="shared" ref="AQ235:AQ298" si="57">AG235-AI235</f>
        <v>3000</v>
      </c>
      <c r="AR235">
        <v>0</v>
      </c>
      <c r="AS235">
        <v>0</v>
      </c>
      <c r="AT235">
        <v>0</v>
      </c>
      <c r="AU235">
        <v>0</v>
      </c>
      <c r="AV235">
        <v>0</v>
      </c>
      <c r="AW235" s="93">
        <v>0</v>
      </c>
      <c r="AX235" s="1">
        <f t="shared" ref="AX235:AX298" si="58">AG235+AW235</f>
        <v>3000</v>
      </c>
      <c r="AY235" s="1">
        <v>0</v>
      </c>
      <c r="AZ235" s="1"/>
      <c r="BA235" s="1"/>
      <c r="BB235" s="1">
        <f t="shared" ref="BB235:BB298" si="59">AX235-(AI235+AY235+AZ235+BA235)</f>
        <v>3000</v>
      </c>
    </row>
    <row r="236" spans="1:55" hidden="1" x14ac:dyDescent="0.3">
      <c r="A236" t="str">
        <f>VLOOKUP(B236,'Cubo 13 de marzo'!$A$1:$I$384,1,0)</f>
        <v>535910250011</v>
      </c>
      <c r="B236" t="str">
        <f t="shared" si="49"/>
        <v>535910250011</v>
      </c>
      <c r="C236" s="99">
        <v>5</v>
      </c>
      <c r="D236" s="99" t="str">
        <f t="shared" si="50"/>
        <v>359</v>
      </c>
      <c r="E236" s="99" t="str">
        <f t="shared" si="51"/>
        <v>1</v>
      </c>
      <c r="F236" s="99" t="str">
        <f t="shared" si="52"/>
        <v>0</v>
      </c>
      <c r="G236" s="99">
        <f t="shared" si="53"/>
        <v>25</v>
      </c>
      <c r="H236" s="99" t="str">
        <f t="shared" si="54"/>
        <v>00</v>
      </c>
      <c r="I236" s="99">
        <v>11</v>
      </c>
      <c r="J236" t="s">
        <v>124</v>
      </c>
      <c r="K236" t="s">
        <v>125</v>
      </c>
      <c r="L236" t="s">
        <v>81</v>
      </c>
      <c r="M236" t="s">
        <v>615</v>
      </c>
      <c r="N236" t="s">
        <v>606</v>
      </c>
      <c r="O236" t="s">
        <v>82</v>
      </c>
      <c r="P236" t="s">
        <v>49</v>
      </c>
      <c r="Q236" t="s">
        <v>617</v>
      </c>
      <c r="R236" t="s">
        <v>539</v>
      </c>
      <c r="S236" t="s">
        <v>50</v>
      </c>
      <c r="T236" t="s">
        <v>51</v>
      </c>
      <c r="U236">
        <v>2</v>
      </c>
      <c r="V236" t="s">
        <v>180</v>
      </c>
      <c r="W236" s="96">
        <v>25</v>
      </c>
      <c r="X236" t="s">
        <v>322</v>
      </c>
      <c r="Y236" t="s">
        <v>323</v>
      </c>
      <c r="Z236" t="s">
        <v>324</v>
      </c>
      <c r="AA236">
        <v>3000</v>
      </c>
      <c r="AB236" t="s">
        <v>44</v>
      </c>
      <c r="AC236">
        <v>3591</v>
      </c>
      <c r="AD236" t="s">
        <v>326</v>
      </c>
      <c r="AE236" s="96" t="s">
        <v>1148</v>
      </c>
      <c r="AF236" t="s">
        <v>57</v>
      </c>
      <c r="AG236" s="6">
        <v>21202435.199999999</v>
      </c>
      <c r="AH236" s="1">
        <v>0</v>
      </c>
      <c r="AI236" s="1">
        <v>3202435.2</v>
      </c>
      <c r="AJ236" s="1">
        <v>3202435.2</v>
      </c>
      <c r="AK236" s="1">
        <f t="shared" si="55"/>
        <v>3202435.2</v>
      </c>
      <c r="AL236" s="1">
        <v>0</v>
      </c>
      <c r="AM236" s="1">
        <f t="shared" si="56"/>
        <v>0</v>
      </c>
      <c r="AN236" s="1">
        <v>0</v>
      </c>
      <c r="AO236" s="1">
        <v>0</v>
      </c>
      <c r="AP236" s="1">
        <v>0</v>
      </c>
      <c r="AQ236" s="1">
        <f t="shared" si="57"/>
        <v>18000000</v>
      </c>
      <c r="AR236">
        <v>0</v>
      </c>
      <c r="AS236" s="1">
        <v>21202435.199999999</v>
      </c>
      <c r="AT236">
        <v>0</v>
      </c>
      <c r="AU236">
        <v>0</v>
      </c>
      <c r="AV236" s="1">
        <v>21202435.199999999</v>
      </c>
      <c r="AW236" s="93">
        <v>0</v>
      </c>
      <c r="AX236" s="1">
        <f t="shared" si="58"/>
        <v>21202435.199999999</v>
      </c>
      <c r="AY236" s="1">
        <v>0</v>
      </c>
      <c r="AZ236" s="1"/>
      <c r="BA236" s="1"/>
      <c r="BB236" s="1">
        <f t="shared" si="59"/>
        <v>18000000</v>
      </c>
    </row>
    <row r="237" spans="1:55" hidden="1" x14ac:dyDescent="0.3">
      <c r="A237" t="str">
        <f>VLOOKUP(B237,'Cubo 13 de marzo'!$A$1:$I$384,1,0)</f>
        <v>536110180011</v>
      </c>
      <c r="B237" t="str">
        <f t="shared" si="49"/>
        <v>536110180011</v>
      </c>
      <c r="C237" s="99">
        <v>5</v>
      </c>
      <c r="D237" s="99" t="str">
        <f t="shared" si="50"/>
        <v>361</v>
      </c>
      <c r="E237" s="99" t="str">
        <f t="shared" si="51"/>
        <v>1</v>
      </c>
      <c r="F237" s="99" t="str">
        <f t="shared" si="52"/>
        <v>0</v>
      </c>
      <c r="G237" s="99">
        <f t="shared" si="53"/>
        <v>18</v>
      </c>
      <c r="H237" s="99" t="str">
        <f t="shared" si="54"/>
        <v>00</v>
      </c>
      <c r="I237" s="99">
        <v>11</v>
      </c>
      <c r="J237" t="s">
        <v>124</v>
      </c>
      <c r="K237" t="s">
        <v>125</v>
      </c>
      <c r="L237" t="s">
        <v>81</v>
      </c>
      <c r="M237" t="s">
        <v>615</v>
      </c>
      <c r="N237" t="s">
        <v>606</v>
      </c>
      <c r="O237" t="s">
        <v>82</v>
      </c>
      <c r="P237" t="s">
        <v>49</v>
      </c>
      <c r="Q237" t="s">
        <v>617</v>
      </c>
      <c r="R237" t="s">
        <v>539</v>
      </c>
      <c r="S237" t="s">
        <v>287</v>
      </c>
      <c r="T237" t="s">
        <v>288</v>
      </c>
      <c r="U237">
        <v>4</v>
      </c>
      <c r="V237" t="s">
        <v>40</v>
      </c>
      <c r="W237" s="96">
        <v>18</v>
      </c>
      <c r="X237" t="s">
        <v>307</v>
      </c>
      <c r="Y237" t="s">
        <v>308</v>
      </c>
      <c r="Z237" t="s">
        <v>309</v>
      </c>
      <c r="AA237">
        <v>3000</v>
      </c>
      <c r="AB237" t="s">
        <v>44</v>
      </c>
      <c r="AC237">
        <v>3611</v>
      </c>
      <c r="AD237" t="s">
        <v>310</v>
      </c>
      <c r="AE237" s="96" t="s">
        <v>1148</v>
      </c>
      <c r="AF237" t="s">
        <v>57</v>
      </c>
      <c r="AG237" s="6">
        <v>32506735.879999999</v>
      </c>
      <c r="AH237" s="1">
        <v>32506735.879999999</v>
      </c>
      <c r="AI237" s="1">
        <v>30476363.629999999</v>
      </c>
      <c r="AJ237" s="1">
        <v>30476363.629999999</v>
      </c>
      <c r="AK237" s="1">
        <f t="shared" si="55"/>
        <v>28393084.02</v>
      </c>
      <c r="AL237" s="1">
        <v>2083279.61</v>
      </c>
      <c r="AM237" s="1">
        <f t="shared" si="56"/>
        <v>2083279.61</v>
      </c>
      <c r="AN237" s="1">
        <v>0</v>
      </c>
      <c r="AO237" s="1">
        <v>0</v>
      </c>
      <c r="AP237" s="1">
        <v>0</v>
      </c>
      <c r="AQ237" s="1">
        <f t="shared" si="57"/>
        <v>2030372.25</v>
      </c>
      <c r="AR237">
        <v>0</v>
      </c>
      <c r="AS237">
        <v>0</v>
      </c>
      <c r="AT237">
        <v>0</v>
      </c>
      <c r="AU237">
        <v>0</v>
      </c>
      <c r="AV237">
        <v>0</v>
      </c>
      <c r="AW237" s="93">
        <v>0</v>
      </c>
      <c r="AX237" s="1">
        <f t="shared" si="58"/>
        <v>32506735.879999999</v>
      </c>
      <c r="AY237" s="1">
        <v>200000</v>
      </c>
      <c r="AZ237" s="1"/>
      <c r="BA237" s="1"/>
      <c r="BB237" s="1">
        <f t="shared" si="59"/>
        <v>1830372.25</v>
      </c>
      <c r="BC237" t="s">
        <v>521</v>
      </c>
    </row>
    <row r="238" spans="1:55" hidden="1" x14ac:dyDescent="0.3">
      <c r="A238" t="str">
        <f>VLOOKUP(B238,'Cubo 13 de marzo'!$A$1:$I$384,1,0)</f>
        <v>536310180011</v>
      </c>
      <c r="B238" t="str">
        <f t="shared" si="49"/>
        <v>536310180011</v>
      </c>
      <c r="C238" s="99">
        <v>5</v>
      </c>
      <c r="D238" s="99" t="str">
        <f t="shared" si="50"/>
        <v>363</v>
      </c>
      <c r="E238" s="99" t="str">
        <f t="shared" si="51"/>
        <v>1</v>
      </c>
      <c r="F238" s="99" t="str">
        <f t="shared" si="52"/>
        <v>0</v>
      </c>
      <c r="G238" s="99">
        <f t="shared" si="53"/>
        <v>18</v>
      </c>
      <c r="H238" s="99" t="str">
        <f t="shared" si="54"/>
        <v>00</v>
      </c>
      <c r="I238" s="99">
        <v>11</v>
      </c>
      <c r="J238" t="s">
        <v>124</v>
      </c>
      <c r="K238" t="s">
        <v>125</v>
      </c>
      <c r="L238" t="s">
        <v>81</v>
      </c>
      <c r="M238" t="s">
        <v>615</v>
      </c>
      <c r="N238" t="s">
        <v>606</v>
      </c>
      <c r="O238" t="s">
        <v>82</v>
      </c>
      <c r="P238" t="s">
        <v>49</v>
      </c>
      <c r="Q238" t="s">
        <v>617</v>
      </c>
      <c r="R238" t="s">
        <v>539</v>
      </c>
      <c r="S238" t="s">
        <v>287</v>
      </c>
      <c r="T238" t="s">
        <v>288</v>
      </c>
      <c r="U238">
        <v>4</v>
      </c>
      <c r="V238" t="s">
        <v>40</v>
      </c>
      <c r="W238" s="96">
        <v>18</v>
      </c>
      <c r="X238" t="s">
        <v>307</v>
      </c>
      <c r="Y238" t="s">
        <v>308</v>
      </c>
      <c r="Z238" t="s">
        <v>309</v>
      </c>
      <c r="AA238">
        <v>3000</v>
      </c>
      <c r="AB238" t="s">
        <v>44</v>
      </c>
      <c r="AC238">
        <v>3631</v>
      </c>
      <c r="AD238" t="s">
        <v>311</v>
      </c>
      <c r="AE238" s="96" t="s">
        <v>1148</v>
      </c>
      <c r="AF238" t="s">
        <v>57</v>
      </c>
      <c r="AG238" s="6">
        <v>7460000</v>
      </c>
      <c r="AH238" s="1">
        <v>6600000</v>
      </c>
      <c r="AI238" s="1">
        <v>7200000</v>
      </c>
      <c r="AJ238" s="1">
        <v>7200000</v>
      </c>
      <c r="AK238" s="1">
        <f t="shared" si="55"/>
        <v>7200000</v>
      </c>
      <c r="AL238" s="1">
        <v>0</v>
      </c>
      <c r="AM238" s="1">
        <f t="shared" si="56"/>
        <v>0</v>
      </c>
      <c r="AN238" s="1">
        <v>0</v>
      </c>
      <c r="AO238" s="1">
        <v>0</v>
      </c>
      <c r="AP238" s="1">
        <v>0</v>
      </c>
      <c r="AQ238" s="1">
        <f t="shared" si="57"/>
        <v>260000</v>
      </c>
      <c r="AR238">
        <v>0</v>
      </c>
      <c r="AS238" s="1">
        <v>860000</v>
      </c>
      <c r="AT238">
        <v>0</v>
      </c>
      <c r="AU238">
        <v>0</v>
      </c>
      <c r="AV238" s="1">
        <v>860000</v>
      </c>
      <c r="AW238" s="93">
        <v>0</v>
      </c>
      <c r="AX238" s="1">
        <f t="shared" si="58"/>
        <v>7460000</v>
      </c>
      <c r="AY238" s="1">
        <v>0</v>
      </c>
      <c r="AZ238" s="1"/>
      <c r="BA238" s="1"/>
      <c r="BB238" s="1">
        <f t="shared" si="59"/>
        <v>260000</v>
      </c>
    </row>
    <row r="239" spans="1:55" hidden="1" x14ac:dyDescent="0.3">
      <c r="A239" t="str">
        <f>VLOOKUP(B239,'Cubo 13 de marzo'!$A$1:$I$384,1,0)</f>
        <v>536510180011</v>
      </c>
      <c r="B239" t="str">
        <f t="shared" si="49"/>
        <v>536510180011</v>
      </c>
      <c r="C239" s="99">
        <v>5</v>
      </c>
      <c r="D239" s="99" t="str">
        <f t="shared" si="50"/>
        <v>365</v>
      </c>
      <c r="E239" s="99" t="str">
        <f t="shared" si="51"/>
        <v>1</v>
      </c>
      <c r="F239" s="99" t="str">
        <f t="shared" si="52"/>
        <v>0</v>
      </c>
      <c r="G239" s="99">
        <f t="shared" si="53"/>
        <v>18</v>
      </c>
      <c r="H239" s="99" t="str">
        <f t="shared" si="54"/>
        <v>00</v>
      </c>
      <c r="I239" s="99">
        <v>11</v>
      </c>
      <c r="J239" t="s">
        <v>124</v>
      </c>
      <c r="K239" t="s">
        <v>125</v>
      </c>
      <c r="L239" t="s">
        <v>81</v>
      </c>
      <c r="M239" t="s">
        <v>615</v>
      </c>
      <c r="N239" t="s">
        <v>606</v>
      </c>
      <c r="O239" t="s">
        <v>82</v>
      </c>
      <c r="P239" t="s">
        <v>49</v>
      </c>
      <c r="Q239" t="s">
        <v>617</v>
      </c>
      <c r="R239" t="s">
        <v>539</v>
      </c>
      <c r="S239" t="s">
        <v>287</v>
      </c>
      <c r="T239" t="s">
        <v>288</v>
      </c>
      <c r="U239">
        <v>4</v>
      </c>
      <c r="V239" t="s">
        <v>40</v>
      </c>
      <c r="W239" s="96">
        <v>18</v>
      </c>
      <c r="X239" t="s">
        <v>307</v>
      </c>
      <c r="Y239" t="s">
        <v>308</v>
      </c>
      <c r="Z239" t="s">
        <v>309</v>
      </c>
      <c r="AA239">
        <v>3000</v>
      </c>
      <c r="AB239" t="s">
        <v>44</v>
      </c>
      <c r="AC239">
        <v>3651</v>
      </c>
      <c r="AD239" t="s">
        <v>312</v>
      </c>
      <c r="AE239" s="96" t="s">
        <v>1148</v>
      </c>
      <c r="AF239" t="s">
        <v>57</v>
      </c>
      <c r="AG239" s="6">
        <v>4200000</v>
      </c>
      <c r="AH239" s="1">
        <v>4200000</v>
      </c>
      <c r="AI239" s="1">
        <v>3765680.01</v>
      </c>
      <c r="AJ239" s="1">
        <v>3765680.01</v>
      </c>
      <c r="AK239" s="1">
        <f t="shared" si="55"/>
        <v>3765680.01</v>
      </c>
      <c r="AL239" s="1">
        <v>0</v>
      </c>
      <c r="AM239" s="1">
        <f t="shared" si="56"/>
        <v>0</v>
      </c>
      <c r="AN239" s="1">
        <v>0</v>
      </c>
      <c r="AO239" s="1">
        <v>0</v>
      </c>
      <c r="AP239" s="1">
        <v>0</v>
      </c>
      <c r="AQ239" s="1">
        <f t="shared" si="57"/>
        <v>434319.99000000022</v>
      </c>
      <c r="AR239">
        <v>0</v>
      </c>
      <c r="AS239">
        <v>0</v>
      </c>
      <c r="AT239">
        <v>0</v>
      </c>
      <c r="AU239">
        <v>0</v>
      </c>
      <c r="AV239">
        <v>0</v>
      </c>
      <c r="AW239" s="93">
        <v>0</v>
      </c>
      <c r="AX239" s="1">
        <f t="shared" si="58"/>
        <v>4200000</v>
      </c>
      <c r="AY239" s="1">
        <v>0</v>
      </c>
      <c r="AZ239" s="1"/>
      <c r="BA239" s="1"/>
      <c r="BB239" s="1">
        <f t="shared" si="59"/>
        <v>434319.99000000022</v>
      </c>
    </row>
    <row r="240" spans="1:55" hidden="1" x14ac:dyDescent="0.3">
      <c r="A240" t="str">
        <f>VLOOKUP(B240,'Cubo 13 de marzo'!$A$1:$I$384,1,0)</f>
        <v>536610180011</v>
      </c>
      <c r="B240" t="str">
        <f t="shared" si="49"/>
        <v>536610180011</v>
      </c>
      <c r="C240" s="99">
        <v>5</v>
      </c>
      <c r="D240" s="99" t="str">
        <f t="shared" si="50"/>
        <v>366</v>
      </c>
      <c r="E240" s="99" t="str">
        <f t="shared" si="51"/>
        <v>1</v>
      </c>
      <c r="F240" s="99" t="str">
        <f t="shared" si="52"/>
        <v>0</v>
      </c>
      <c r="G240" s="99">
        <f t="shared" si="53"/>
        <v>18</v>
      </c>
      <c r="H240" s="99" t="str">
        <f t="shared" si="54"/>
        <v>00</v>
      </c>
      <c r="I240" s="99">
        <v>11</v>
      </c>
      <c r="J240" t="s">
        <v>124</v>
      </c>
      <c r="K240" t="s">
        <v>125</v>
      </c>
      <c r="L240" t="s">
        <v>81</v>
      </c>
      <c r="M240" t="s">
        <v>615</v>
      </c>
      <c r="N240" t="s">
        <v>606</v>
      </c>
      <c r="O240" t="s">
        <v>82</v>
      </c>
      <c r="P240" t="s">
        <v>49</v>
      </c>
      <c r="Q240" t="s">
        <v>617</v>
      </c>
      <c r="R240" t="s">
        <v>539</v>
      </c>
      <c r="S240" t="s">
        <v>287</v>
      </c>
      <c r="T240" t="s">
        <v>288</v>
      </c>
      <c r="U240">
        <v>4</v>
      </c>
      <c r="V240" t="s">
        <v>40</v>
      </c>
      <c r="W240" s="96">
        <v>18</v>
      </c>
      <c r="X240" t="s">
        <v>307</v>
      </c>
      <c r="Y240" t="s">
        <v>308</v>
      </c>
      <c r="Z240" t="s">
        <v>309</v>
      </c>
      <c r="AA240">
        <v>3000</v>
      </c>
      <c r="AB240" t="s">
        <v>44</v>
      </c>
      <c r="AC240">
        <v>3661</v>
      </c>
      <c r="AD240" t="s">
        <v>313</v>
      </c>
      <c r="AE240" s="96" t="s">
        <v>1148</v>
      </c>
      <c r="AF240" t="s">
        <v>57</v>
      </c>
      <c r="AG240" s="6">
        <v>5363395</v>
      </c>
      <c r="AH240" s="1">
        <v>6223395</v>
      </c>
      <c r="AI240" s="1">
        <v>4582660</v>
      </c>
      <c r="AJ240" s="1">
        <v>4582660</v>
      </c>
      <c r="AK240" s="1">
        <f t="shared" si="55"/>
        <v>4582660</v>
      </c>
      <c r="AL240" s="1">
        <v>0</v>
      </c>
      <c r="AM240" s="1">
        <f t="shared" si="56"/>
        <v>0</v>
      </c>
      <c r="AN240" s="1">
        <v>0</v>
      </c>
      <c r="AO240" s="1">
        <v>0</v>
      </c>
      <c r="AP240" s="1">
        <v>0</v>
      </c>
      <c r="AQ240" s="1">
        <f t="shared" si="57"/>
        <v>780735</v>
      </c>
      <c r="AR240">
        <v>0</v>
      </c>
      <c r="AS240">
        <v>0</v>
      </c>
      <c r="AT240">
        <v>0</v>
      </c>
      <c r="AU240" s="1">
        <v>860000</v>
      </c>
      <c r="AV240" s="1">
        <v>-860000</v>
      </c>
      <c r="AW240" s="93">
        <v>0</v>
      </c>
      <c r="AX240" s="1">
        <f t="shared" si="58"/>
        <v>5363395</v>
      </c>
      <c r="AY240" s="1">
        <v>0</v>
      </c>
      <c r="AZ240" s="1"/>
      <c r="BA240" s="1"/>
      <c r="BB240" s="1">
        <f t="shared" si="59"/>
        <v>780735</v>
      </c>
    </row>
    <row r="241" spans="1:54" hidden="1" x14ac:dyDescent="0.3">
      <c r="A241" t="str">
        <f>VLOOKUP(B241,'Cubo 13 de marzo'!$A$1:$I$384,1,0)</f>
        <v>537110060011</v>
      </c>
      <c r="B241" t="str">
        <f t="shared" si="49"/>
        <v>537110060011</v>
      </c>
      <c r="C241" s="99">
        <v>5</v>
      </c>
      <c r="D241" s="99" t="str">
        <f t="shared" si="50"/>
        <v>371</v>
      </c>
      <c r="E241" s="99" t="str">
        <f t="shared" si="51"/>
        <v>1</v>
      </c>
      <c r="F241" s="99" t="str">
        <f t="shared" si="52"/>
        <v>0</v>
      </c>
      <c r="G241" s="99" t="str">
        <f t="shared" si="53"/>
        <v>06</v>
      </c>
      <c r="H241" s="99" t="str">
        <f t="shared" si="54"/>
        <v>00</v>
      </c>
      <c r="I241" s="99">
        <v>11</v>
      </c>
      <c r="J241" t="s">
        <v>124</v>
      </c>
      <c r="K241" t="s">
        <v>125</v>
      </c>
      <c r="L241" t="s">
        <v>81</v>
      </c>
      <c r="M241" t="s">
        <v>615</v>
      </c>
      <c r="N241" t="s">
        <v>606</v>
      </c>
      <c r="O241" t="s">
        <v>82</v>
      </c>
      <c r="P241" t="s">
        <v>49</v>
      </c>
      <c r="Q241" t="s">
        <v>617</v>
      </c>
      <c r="R241" t="s">
        <v>539</v>
      </c>
      <c r="S241" t="s">
        <v>83</v>
      </c>
      <c r="T241" t="s">
        <v>84</v>
      </c>
      <c r="U241">
        <v>4</v>
      </c>
      <c r="V241" t="s">
        <v>40</v>
      </c>
      <c r="W241" s="96" t="s">
        <v>1154</v>
      </c>
      <c r="X241" t="s">
        <v>248</v>
      </c>
      <c r="Y241" t="s">
        <v>249</v>
      </c>
      <c r="Z241" t="s">
        <v>250</v>
      </c>
      <c r="AA241">
        <v>3000</v>
      </c>
      <c r="AB241" t="s">
        <v>44</v>
      </c>
      <c r="AC241">
        <v>3711</v>
      </c>
      <c r="AD241" t="s">
        <v>260</v>
      </c>
      <c r="AE241" s="96" t="s">
        <v>1148</v>
      </c>
      <c r="AF241" t="s">
        <v>57</v>
      </c>
      <c r="AG241" s="6">
        <v>15000</v>
      </c>
      <c r="AH241" s="1">
        <v>0</v>
      </c>
      <c r="AI241" s="1">
        <v>6796</v>
      </c>
      <c r="AJ241" s="1">
        <v>6796</v>
      </c>
      <c r="AK241" s="1">
        <f t="shared" si="55"/>
        <v>0</v>
      </c>
      <c r="AL241" s="1">
        <v>6796</v>
      </c>
      <c r="AM241" s="1">
        <f t="shared" si="56"/>
        <v>0</v>
      </c>
      <c r="AN241" s="1">
        <v>6796</v>
      </c>
      <c r="AO241" s="1">
        <v>0</v>
      </c>
      <c r="AP241" s="1">
        <v>6796</v>
      </c>
      <c r="AQ241" s="1">
        <f t="shared" si="57"/>
        <v>8204</v>
      </c>
      <c r="AR241">
        <v>0</v>
      </c>
      <c r="AS241" s="1">
        <v>15000</v>
      </c>
      <c r="AT241">
        <v>0</v>
      </c>
      <c r="AU241">
        <v>0</v>
      </c>
      <c r="AV241" s="1">
        <v>15000</v>
      </c>
      <c r="AW241" s="93">
        <v>0</v>
      </c>
      <c r="AX241" s="1">
        <f t="shared" si="58"/>
        <v>15000</v>
      </c>
      <c r="AY241" s="1">
        <v>0</v>
      </c>
      <c r="AZ241" s="1"/>
      <c r="BA241" s="1"/>
      <c r="BB241" s="1">
        <f t="shared" si="59"/>
        <v>8204</v>
      </c>
    </row>
    <row r="242" spans="1:54" hidden="1" x14ac:dyDescent="0.3">
      <c r="A242" t="str">
        <f>VLOOKUP(B242,'Cubo 13 de marzo'!$A$1:$I$384,1,0)</f>
        <v>537110170011</v>
      </c>
      <c r="B242" t="str">
        <f t="shared" si="49"/>
        <v>537110170011</v>
      </c>
      <c r="C242" s="99">
        <v>5</v>
      </c>
      <c r="D242" s="99" t="str">
        <f t="shared" si="50"/>
        <v>371</v>
      </c>
      <c r="E242" s="99" t="str">
        <f t="shared" si="51"/>
        <v>1</v>
      </c>
      <c r="F242" s="99" t="str">
        <f t="shared" si="52"/>
        <v>0</v>
      </c>
      <c r="G242" s="99">
        <f t="shared" si="53"/>
        <v>17</v>
      </c>
      <c r="H242" s="99" t="str">
        <f t="shared" si="54"/>
        <v>00</v>
      </c>
      <c r="I242" s="99">
        <v>11</v>
      </c>
      <c r="J242" t="s">
        <v>124</v>
      </c>
      <c r="K242" t="s">
        <v>125</v>
      </c>
      <c r="L242" t="s">
        <v>81</v>
      </c>
      <c r="M242" t="s">
        <v>615</v>
      </c>
      <c r="N242" t="s">
        <v>606</v>
      </c>
      <c r="O242" t="s">
        <v>82</v>
      </c>
      <c r="P242" t="s">
        <v>49</v>
      </c>
      <c r="Q242" t="s">
        <v>617</v>
      </c>
      <c r="R242" t="s">
        <v>539</v>
      </c>
      <c r="S242" t="s">
        <v>287</v>
      </c>
      <c r="T242" t="s">
        <v>288</v>
      </c>
      <c r="U242">
        <v>4</v>
      </c>
      <c r="V242" t="s">
        <v>40</v>
      </c>
      <c r="W242" s="96">
        <v>17</v>
      </c>
      <c r="X242" t="s">
        <v>303</v>
      </c>
      <c r="Y242" t="s">
        <v>304</v>
      </c>
      <c r="Z242" t="s">
        <v>305</v>
      </c>
      <c r="AA242">
        <v>3000</v>
      </c>
      <c r="AB242" t="s">
        <v>44</v>
      </c>
      <c r="AC242">
        <v>3711</v>
      </c>
      <c r="AD242" t="s">
        <v>260</v>
      </c>
      <c r="AE242" s="96" t="s">
        <v>1148</v>
      </c>
      <c r="AF242" t="s">
        <v>57</v>
      </c>
      <c r="AG242" s="6">
        <v>30000</v>
      </c>
      <c r="AH242" s="1">
        <v>30000</v>
      </c>
      <c r="AI242" s="1">
        <v>0</v>
      </c>
      <c r="AJ242" s="1">
        <v>0</v>
      </c>
      <c r="AK242" s="1">
        <f t="shared" si="55"/>
        <v>0</v>
      </c>
      <c r="AL242" s="1">
        <v>0</v>
      </c>
      <c r="AM242" s="1">
        <f t="shared" si="56"/>
        <v>0</v>
      </c>
      <c r="AN242" s="1">
        <v>0</v>
      </c>
      <c r="AO242" s="1">
        <v>0</v>
      </c>
      <c r="AP242" s="1">
        <v>0</v>
      </c>
      <c r="AQ242" s="1">
        <f t="shared" si="57"/>
        <v>30000</v>
      </c>
      <c r="AR242">
        <v>0</v>
      </c>
      <c r="AS242">
        <v>0</v>
      </c>
      <c r="AT242">
        <v>0</v>
      </c>
      <c r="AU242">
        <v>0</v>
      </c>
      <c r="AV242">
        <v>0</v>
      </c>
      <c r="AW242" s="93">
        <v>0</v>
      </c>
      <c r="AX242" s="1">
        <f t="shared" si="58"/>
        <v>30000</v>
      </c>
      <c r="AY242" s="1">
        <v>0</v>
      </c>
      <c r="AZ242" s="1"/>
      <c r="BA242" s="1"/>
      <c r="BB242" s="1">
        <f t="shared" si="59"/>
        <v>30000</v>
      </c>
    </row>
    <row r="243" spans="1:54" hidden="1" x14ac:dyDescent="0.3">
      <c r="A243" t="str">
        <f>VLOOKUP(B243,'Cubo 13 de marzo'!$A$1:$I$384,1,0)</f>
        <v>537510060011</v>
      </c>
      <c r="B243" t="str">
        <f t="shared" si="49"/>
        <v>537510060011</v>
      </c>
      <c r="C243" s="99">
        <v>5</v>
      </c>
      <c r="D243" s="99" t="str">
        <f t="shared" si="50"/>
        <v>375</v>
      </c>
      <c r="E243" s="99" t="str">
        <f t="shared" si="51"/>
        <v>1</v>
      </c>
      <c r="F243" s="99" t="str">
        <f t="shared" si="52"/>
        <v>0</v>
      </c>
      <c r="G243" s="99" t="str">
        <f t="shared" si="53"/>
        <v>06</v>
      </c>
      <c r="H243" s="99" t="str">
        <f t="shared" si="54"/>
        <v>00</v>
      </c>
      <c r="I243" s="99">
        <v>11</v>
      </c>
      <c r="J243" t="s">
        <v>124</v>
      </c>
      <c r="K243" t="s">
        <v>125</v>
      </c>
      <c r="L243" t="s">
        <v>81</v>
      </c>
      <c r="M243" t="s">
        <v>615</v>
      </c>
      <c r="N243" t="s">
        <v>606</v>
      </c>
      <c r="O243" t="s">
        <v>82</v>
      </c>
      <c r="P243" t="s">
        <v>49</v>
      </c>
      <c r="Q243" t="s">
        <v>617</v>
      </c>
      <c r="R243" t="s">
        <v>539</v>
      </c>
      <c r="S243" t="s">
        <v>83</v>
      </c>
      <c r="T243" t="s">
        <v>84</v>
      </c>
      <c r="U243">
        <v>4</v>
      </c>
      <c r="V243" t="s">
        <v>40</v>
      </c>
      <c r="W243" s="96" t="s">
        <v>1154</v>
      </c>
      <c r="X243" t="s">
        <v>248</v>
      </c>
      <c r="Y243" t="s">
        <v>249</v>
      </c>
      <c r="Z243" t="s">
        <v>250</v>
      </c>
      <c r="AA243">
        <v>3000</v>
      </c>
      <c r="AB243" t="s">
        <v>44</v>
      </c>
      <c r="AC243">
        <v>3751</v>
      </c>
      <c r="AD243" t="s">
        <v>261</v>
      </c>
      <c r="AE243" s="96" t="s">
        <v>1148</v>
      </c>
      <c r="AF243" t="s">
        <v>57</v>
      </c>
      <c r="AG243" s="6">
        <v>0</v>
      </c>
      <c r="AH243" s="1">
        <v>0</v>
      </c>
      <c r="AI243" s="1">
        <v>0</v>
      </c>
      <c r="AJ243" s="1">
        <v>0</v>
      </c>
      <c r="AK243" s="1">
        <f t="shared" si="55"/>
        <v>0</v>
      </c>
      <c r="AL243" s="1">
        <v>0</v>
      </c>
      <c r="AM243" s="1">
        <f t="shared" si="56"/>
        <v>0</v>
      </c>
      <c r="AN243" s="1">
        <v>0</v>
      </c>
      <c r="AO243" s="1">
        <v>0</v>
      </c>
      <c r="AP243" s="1">
        <v>0</v>
      </c>
      <c r="AQ243" s="1">
        <f t="shared" si="57"/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 s="93">
        <v>0</v>
      </c>
      <c r="AX243" s="1">
        <f t="shared" si="58"/>
        <v>0</v>
      </c>
      <c r="AY243" s="1">
        <v>0</v>
      </c>
      <c r="AZ243" s="1"/>
      <c r="BA243" s="1"/>
      <c r="BB243" s="1">
        <f t="shared" si="59"/>
        <v>0</v>
      </c>
    </row>
    <row r="244" spans="1:54" hidden="1" x14ac:dyDescent="0.3">
      <c r="A244" t="str">
        <f>VLOOKUP(B244,'Cubo 13 de marzo'!$A$1:$I$384,1,0)</f>
        <v>537510170011</v>
      </c>
      <c r="B244" t="str">
        <f t="shared" si="49"/>
        <v>537510170011</v>
      </c>
      <c r="C244" s="99">
        <v>5</v>
      </c>
      <c r="D244" s="99" t="str">
        <f t="shared" si="50"/>
        <v>375</v>
      </c>
      <c r="E244" s="99" t="str">
        <f t="shared" si="51"/>
        <v>1</v>
      </c>
      <c r="F244" s="99" t="str">
        <f t="shared" si="52"/>
        <v>0</v>
      </c>
      <c r="G244" s="99">
        <f t="shared" si="53"/>
        <v>17</v>
      </c>
      <c r="H244" s="99" t="str">
        <f t="shared" si="54"/>
        <v>00</v>
      </c>
      <c r="I244" s="99">
        <v>11</v>
      </c>
      <c r="J244" t="s">
        <v>124</v>
      </c>
      <c r="K244" t="s">
        <v>125</v>
      </c>
      <c r="L244" t="s">
        <v>81</v>
      </c>
      <c r="M244" t="s">
        <v>615</v>
      </c>
      <c r="N244" t="s">
        <v>606</v>
      </c>
      <c r="O244" t="s">
        <v>82</v>
      </c>
      <c r="P244" t="s">
        <v>49</v>
      </c>
      <c r="Q244" t="s">
        <v>617</v>
      </c>
      <c r="R244" t="s">
        <v>539</v>
      </c>
      <c r="S244" t="s">
        <v>287</v>
      </c>
      <c r="T244" t="s">
        <v>288</v>
      </c>
      <c r="U244">
        <v>4</v>
      </c>
      <c r="V244" t="s">
        <v>40</v>
      </c>
      <c r="W244" s="96">
        <v>17</v>
      </c>
      <c r="X244" t="s">
        <v>303</v>
      </c>
      <c r="Y244" t="s">
        <v>304</v>
      </c>
      <c r="Z244" t="s">
        <v>305</v>
      </c>
      <c r="AA244">
        <v>3000</v>
      </c>
      <c r="AB244" t="s">
        <v>44</v>
      </c>
      <c r="AC244">
        <v>3751</v>
      </c>
      <c r="AD244" t="s">
        <v>261</v>
      </c>
      <c r="AE244" s="96" t="s">
        <v>1148</v>
      </c>
      <c r="AF244" t="s">
        <v>57</v>
      </c>
      <c r="AG244" s="6">
        <v>50000</v>
      </c>
      <c r="AH244" s="1">
        <v>50000</v>
      </c>
      <c r="AI244" s="1">
        <v>0</v>
      </c>
      <c r="AJ244" s="1">
        <v>0</v>
      </c>
      <c r="AK244" s="1">
        <f t="shared" si="55"/>
        <v>0</v>
      </c>
      <c r="AL244" s="1">
        <v>0</v>
      </c>
      <c r="AM244" s="1">
        <f t="shared" si="56"/>
        <v>0</v>
      </c>
      <c r="AN244" s="1">
        <v>0</v>
      </c>
      <c r="AO244" s="1">
        <v>0</v>
      </c>
      <c r="AP244" s="1">
        <v>0</v>
      </c>
      <c r="AQ244" s="1">
        <f t="shared" si="57"/>
        <v>50000</v>
      </c>
      <c r="AR244">
        <v>0</v>
      </c>
      <c r="AS244">
        <v>0</v>
      </c>
      <c r="AT244">
        <v>0</v>
      </c>
      <c r="AU244">
        <v>0</v>
      </c>
      <c r="AV244">
        <v>0</v>
      </c>
      <c r="AW244" s="93">
        <v>0</v>
      </c>
      <c r="AX244" s="1">
        <f t="shared" si="58"/>
        <v>50000</v>
      </c>
      <c r="AY244" s="1">
        <v>0</v>
      </c>
      <c r="AZ244" s="1"/>
      <c r="BA244" s="1"/>
      <c r="BB244" s="1">
        <f t="shared" si="59"/>
        <v>50000</v>
      </c>
    </row>
    <row r="245" spans="1:54" hidden="1" x14ac:dyDescent="0.3">
      <c r="A245" t="str">
        <f>VLOOKUP(B245,'Cubo 13 de marzo'!$A$1:$I$384,1,0)</f>
        <v>537610310011</v>
      </c>
      <c r="B245" t="str">
        <f t="shared" si="49"/>
        <v>537610310011</v>
      </c>
      <c r="C245" s="99">
        <v>5</v>
      </c>
      <c r="D245" s="99" t="str">
        <f t="shared" si="50"/>
        <v>376</v>
      </c>
      <c r="E245" s="99" t="str">
        <f t="shared" si="51"/>
        <v>1</v>
      </c>
      <c r="F245" s="99" t="str">
        <f t="shared" si="52"/>
        <v>0</v>
      </c>
      <c r="G245" s="99">
        <f t="shared" si="53"/>
        <v>31</v>
      </c>
      <c r="H245" s="99" t="str">
        <f t="shared" si="54"/>
        <v>00</v>
      </c>
      <c r="I245" s="99">
        <v>11</v>
      </c>
      <c r="J245" t="s">
        <v>124</v>
      </c>
      <c r="K245" t="s">
        <v>125</v>
      </c>
      <c r="L245" t="s">
        <v>81</v>
      </c>
      <c r="M245" t="s">
        <v>615</v>
      </c>
      <c r="N245" t="s">
        <v>606</v>
      </c>
      <c r="O245" t="s">
        <v>82</v>
      </c>
      <c r="P245" t="s">
        <v>352</v>
      </c>
      <c r="Q245" t="s">
        <v>622</v>
      </c>
      <c r="R245" t="s">
        <v>539</v>
      </c>
      <c r="S245" t="s">
        <v>331</v>
      </c>
      <c r="T245" t="s">
        <v>332</v>
      </c>
      <c r="U245">
        <v>2</v>
      </c>
      <c r="V245" t="s">
        <v>180</v>
      </c>
      <c r="W245" s="96">
        <v>31</v>
      </c>
      <c r="X245" t="s">
        <v>353</v>
      </c>
      <c r="Y245" t="s">
        <v>354</v>
      </c>
      <c r="Z245" t="s">
        <v>355</v>
      </c>
      <c r="AA245">
        <v>3000</v>
      </c>
      <c r="AB245" t="s">
        <v>44</v>
      </c>
      <c r="AC245">
        <v>3761</v>
      </c>
      <c r="AD245" t="s">
        <v>356</v>
      </c>
      <c r="AE245" s="96" t="s">
        <v>1148</v>
      </c>
      <c r="AF245" t="s">
        <v>57</v>
      </c>
      <c r="AG245" s="6">
        <v>0</v>
      </c>
      <c r="AH245" s="1">
        <v>0</v>
      </c>
      <c r="AI245" s="1">
        <v>0</v>
      </c>
      <c r="AJ245" s="1">
        <v>0</v>
      </c>
      <c r="AK245" s="1">
        <f t="shared" si="55"/>
        <v>0</v>
      </c>
      <c r="AL245" s="1">
        <v>0</v>
      </c>
      <c r="AM245" s="1">
        <f t="shared" si="56"/>
        <v>0</v>
      </c>
      <c r="AN245" s="1">
        <v>0</v>
      </c>
      <c r="AO245" s="1">
        <v>0</v>
      </c>
      <c r="AP245" s="1">
        <v>0</v>
      </c>
      <c r="AQ245" s="1">
        <f t="shared" si="57"/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 s="93">
        <v>0</v>
      </c>
      <c r="AX245" s="1">
        <f t="shared" si="58"/>
        <v>0</v>
      </c>
      <c r="AY245" s="1">
        <v>0</v>
      </c>
      <c r="AZ245" s="1"/>
      <c r="BA245" s="1"/>
      <c r="BB245" s="1">
        <f t="shared" si="59"/>
        <v>0</v>
      </c>
    </row>
    <row r="246" spans="1:54" hidden="1" x14ac:dyDescent="0.3">
      <c r="A246" t="str">
        <f>VLOOKUP(B246,'Cubo 13 de marzo'!$A$1:$I$384,1,0)</f>
        <v>538210300011</v>
      </c>
      <c r="B246" t="str">
        <f t="shared" si="49"/>
        <v>538210300011</v>
      </c>
      <c r="C246" s="99">
        <v>5</v>
      </c>
      <c r="D246" s="99" t="str">
        <f t="shared" si="50"/>
        <v>382</v>
      </c>
      <c r="E246" s="99" t="str">
        <f t="shared" si="51"/>
        <v>1</v>
      </c>
      <c r="F246" s="99" t="str">
        <f t="shared" si="52"/>
        <v>0</v>
      </c>
      <c r="G246" s="99">
        <f t="shared" si="53"/>
        <v>30</v>
      </c>
      <c r="H246" s="99" t="str">
        <f t="shared" si="54"/>
        <v>00</v>
      </c>
      <c r="I246" s="99">
        <v>11</v>
      </c>
      <c r="J246" t="s">
        <v>124</v>
      </c>
      <c r="K246" t="s">
        <v>125</v>
      </c>
      <c r="L246" t="s">
        <v>126</v>
      </c>
      <c r="M246" t="s">
        <v>512</v>
      </c>
      <c r="N246" t="s">
        <v>608</v>
      </c>
      <c r="O246" t="s">
        <v>127</v>
      </c>
      <c r="P246" t="s">
        <v>134</v>
      </c>
      <c r="Q246" t="s">
        <v>135</v>
      </c>
      <c r="R246" t="s">
        <v>539</v>
      </c>
      <c r="S246" t="s">
        <v>50</v>
      </c>
      <c r="T246" t="s">
        <v>51</v>
      </c>
      <c r="U246">
        <v>6</v>
      </c>
      <c r="V246" t="s">
        <v>75</v>
      </c>
      <c r="W246" s="96">
        <v>30</v>
      </c>
      <c r="X246" t="s">
        <v>136</v>
      </c>
      <c r="Y246" t="s">
        <v>137</v>
      </c>
      <c r="Z246" t="s">
        <v>138</v>
      </c>
      <c r="AA246">
        <v>3000</v>
      </c>
      <c r="AB246" t="s">
        <v>44</v>
      </c>
      <c r="AC246" s="90">
        <v>3821</v>
      </c>
      <c r="AD246" s="90" t="s">
        <v>144</v>
      </c>
      <c r="AE246" s="96" t="s">
        <v>1148</v>
      </c>
      <c r="AF246" s="90" t="s">
        <v>57</v>
      </c>
      <c r="AG246" s="91">
        <v>200000</v>
      </c>
      <c r="AH246" s="11">
        <v>200000</v>
      </c>
      <c r="AI246" s="1">
        <v>0</v>
      </c>
      <c r="AJ246" s="1">
        <v>0</v>
      </c>
      <c r="AK246" s="1">
        <f t="shared" si="55"/>
        <v>0</v>
      </c>
      <c r="AL246" s="1">
        <v>0</v>
      </c>
      <c r="AM246" s="1">
        <f t="shared" si="56"/>
        <v>0</v>
      </c>
      <c r="AN246" s="1">
        <v>0</v>
      </c>
      <c r="AO246" s="1">
        <v>0</v>
      </c>
      <c r="AP246" s="1">
        <v>0</v>
      </c>
      <c r="AQ246" s="11">
        <f t="shared" si="57"/>
        <v>200000</v>
      </c>
      <c r="AR246">
        <v>0</v>
      </c>
      <c r="AS246">
        <v>0</v>
      </c>
      <c r="AT246">
        <v>0</v>
      </c>
      <c r="AU246">
        <v>0</v>
      </c>
      <c r="AV246">
        <v>0</v>
      </c>
      <c r="AW246" s="93">
        <v>0</v>
      </c>
      <c r="AX246" s="1">
        <f t="shared" si="58"/>
        <v>200000</v>
      </c>
      <c r="AY246" s="1">
        <v>0</v>
      </c>
      <c r="AZ246" s="1"/>
      <c r="BA246" s="1"/>
      <c r="BB246" s="1">
        <f t="shared" si="59"/>
        <v>200000</v>
      </c>
    </row>
    <row r="247" spans="1:54" hidden="1" x14ac:dyDescent="0.3">
      <c r="A247" t="str">
        <f>VLOOKUP(B247,'Cubo 13 de marzo'!$A$1:$I$384,1,0)</f>
        <v>538210230011</v>
      </c>
      <c r="B247" t="str">
        <f t="shared" si="49"/>
        <v>538210230011</v>
      </c>
      <c r="C247" s="99">
        <v>5</v>
      </c>
      <c r="D247" s="99" t="str">
        <f t="shared" si="50"/>
        <v>382</v>
      </c>
      <c r="E247" s="99" t="str">
        <f t="shared" si="51"/>
        <v>1</v>
      </c>
      <c r="F247" s="99" t="str">
        <f t="shared" si="52"/>
        <v>0</v>
      </c>
      <c r="G247" s="99">
        <f t="shared" si="53"/>
        <v>23</v>
      </c>
      <c r="H247" s="99" t="str">
        <f t="shared" si="54"/>
        <v>00</v>
      </c>
      <c r="I247" s="99">
        <v>11</v>
      </c>
      <c r="J247" t="s">
        <v>124</v>
      </c>
      <c r="K247" t="s">
        <v>125</v>
      </c>
      <c r="L247" t="s">
        <v>73</v>
      </c>
      <c r="M247" t="s">
        <v>615</v>
      </c>
      <c r="N247" t="s">
        <v>607</v>
      </c>
      <c r="O247" t="s">
        <v>74</v>
      </c>
      <c r="P247" t="s">
        <v>49</v>
      </c>
      <c r="Q247" t="s">
        <v>617</v>
      </c>
      <c r="R247" t="s">
        <v>539</v>
      </c>
      <c r="S247" t="s">
        <v>60</v>
      </c>
      <c r="T247" t="s">
        <v>61</v>
      </c>
      <c r="U247">
        <v>6</v>
      </c>
      <c r="V247" t="s">
        <v>75</v>
      </c>
      <c r="W247" s="96">
        <v>23</v>
      </c>
      <c r="X247" t="s">
        <v>76</v>
      </c>
      <c r="Y247" t="s">
        <v>77</v>
      </c>
      <c r="Z247" t="s">
        <v>78</v>
      </c>
      <c r="AA247">
        <v>3000</v>
      </c>
      <c r="AB247" t="s">
        <v>44</v>
      </c>
      <c r="AC247">
        <v>3821</v>
      </c>
      <c r="AD247" t="s">
        <v>144</v>
      </c>
      <c r="AE247" s="96" t="s">
        <v>1148</v>
      </c>
      <c r="AF247" t="s">
        <v>57</v>
      </c>
      <c r="AG247" s="6">
        <v>250000</v>
      </c>
      <c r="AH247" s="1">
        <v>250000</v>
      </c>
      <c r="AI247" s="1">
        <v>0</v>
      </c>
      <c r="AJ247" s="1">
        <v>0</v>
      </c>
      <c r="AK247" s="1">
        <f t="shared" si="55"/>
        <v>0</v>
      </c>
      <c r="AL247" s="1">
        <v>0</v>
      </c>
      <c r="AM247" s="1">
        <f t="shared" si="56"/>
        <v>0</v>
      </c>
      <c r="AN247" s="1">
        <v>0</v>
      </c>
      <c r="AO247" s="1">
        <v>0</v>
      </c>
      <c r="AP247" s="1">
        <v>0</v>
      </c>
      <c r="AQ247" s="1">
        <f t="shared" si="57"/>
        <v>250000</v>
      </c>
      <c r="AR247">
        <v>0</v>
      </c>
      <c r="AS247">
        <v>0</v>
      </c>
      <c r="AT247">
        <v>0</v>
      </c>
      <c r="AU247">
        <v>0</v>
      </c>
      <c r="AV247">
        <v>0</v>
      </c>
      <c r="AW247" s="93">
        <v>0</v>
      </c>
      <c r="AX247" s="1">
        <f t="shared" si="58"/>
        <v>250000</v>
      </c>
      <c r="AY247" s="1">
        <v>0</v>
      </c>
      <c r="AZ247" s="1"/>
      <c r="BA247" s="1"/>
      <c r="BB247" s="1">
        <f t="shared" si="59"/>
        <v>250000</v>
      </c>
    </row>
    <row r="248" spans="1:54" hidden="1" x14ac:dyDescent="0.3">
      <c r="A248" t="str">
        <f>VLOOKUP(B248,'Cubo 13 de marzo'!$A$1:$I$384,1,0)</f>
        <v>538210620011</v>
      </c>
      <c r="B248" t="str">
        <f t="shared" si="49"/>
        <v>538210620011</v>
      </c>
      <c r="C248" s="99">
        <v>5</v>
      </c>
      <c r="D248" s="99" t="str">
        <f t="shared" si="50"/>
        <v>382</v>
      </c>
      <c r="E248" s="99" t="str">
        <f t="shared" si="51"/>
        <v>1</v>
      </c>
      <c r="F248" s="99" t="str">
        <f t="shared" si="52"/>
        <v>0</v>
      </c>
      <c r="G248" s="99">
        <f t="shared" si="53"/>
        <v>62</v>
      </c>
      <c r="H248" s="99" t="str">
        <f t="shared" si="54"/>
        <v>00</v>
      </c>
      <c r="I248" s="99">
        <v>11</v>
      </c>
      <c r="J248" t="s">
        <v>124</v>
      </c>
      <c r="K248" t="s">
        <v>125</v>
      </c>
      <c r="L248" t="s">
        <v>201</v>
      </c>
      <c r="M248" t="s">
        <v>616</v>
      </c>
      <c r="N248" t="s">
        <v>613</v>
      </c>
      <c r="O248" t="s">
        <v>202</v>
      </c>
      <c r="P248" t="s">
        <v>49</v>
      </c>
      <c r="Q248" t="s">
        <v>617</v>
      </c>
      <c r="R248" t="s">
        <v>539</v>
      </c>
      <c r="S248" t="s">
        <v>203</v>
      </c>
      <c r="T248" t="s">
        <v>204</v>
      </c>
      <c r="U248">
        <v>5</v>
      </c>
      <c r="V248" t="s">
        <v>205</v>
      </c>
      <c r="W248" s="96">
        <v>62</v>
      </c>
      <c r="X248" t="s">
        <v>206</v>
      </c>
      <c r="Y248" t="s">
        <v>207</v>
      </c>
      <c r="Z248" t="s">
        <v>208</v>
      </c>
      <c r="AA248">
        <v>3000</v>
      </c>
      <c r="AB248" t="s">
        <v>44</v>
      </c>
      <c r="AC248">
        <v>3821</v>
      </c>
      <c r="AD248" t="s">
        <v>144</v>
      </c>
      <c r="AE248" s="96" t="s">
        <v>1148</v>
      </c>
      <c r="AF248" t="s">
        <v>57</v>
      </c>
      <c r="AG248" s="6">
        <v>1150000</v>
      </c>
      <c r="AH248" s="1">
        <v>1150008.68</v>
      </c>
      <c r="AI248" s="1">
        <v>0</v>
      </c>
      <c r="AJ248" s="1">
        <v>0</v>
      </c>
      <c r="AK248" s="1">
        <f t="shared" si="55"/>
        <v>0</v>
      </c>
      <c r="AL248" s="1">
        <v>0</v>
      </c>
      <c r="AM248" s="1">
        <f t="shared" si="56"/>
        <v>0</v>
      </c>
      <c r="AN248" s="1">
        <v>0</v>
      </c>
      <c r="AO248" s="1">
        <v>0</v>
      </c>
      <c r="AP248" s="1">
        <v>0</v>
      </c>
      <c r="AQ248" s="1">
        <f t="shared" si="57"/>
        <v>1150000</v>
      </c>
      <c r="AR248">
        <v>0</v>
      </c>
      <c r="AS248">
        <v>0</v>
      </c>
      <c r="AT248">
        <v>0</v>
      </c>
      <c r="AU248">
        <v>8.68</v>
      </c>
      <c r="AV248">
        <v>-8.68</v>
      </c>
      <c r="AW248" s="93">
        <v>0</v>
      </c>
      <c r="AX248" s="1">
        <f t="shared" si="58"/>
        <v>1150000</v>
      </c>
      <c r="AY248" s="1">
        <v>0</v>
      </c>
      <c r="AZ248" s="1"/>
      <c r="BA248" s="1"/>
      <c r="BB248" s="1">
        <f t="shared" si="59"/>
        <v>1150000</v>
      </c>
    </row>
    <row r="249" spans="1:54" hidden="1" x14ac:dyDescent="0.3">
      <c r="A249" t="str">
        <f>VLOOKUP(B249,'Cubo 13 de marzo'!$A$1:$I$384,1,0)</f>
        <v>538210625711</v>
      </c>
      <c r="B249" t="str">
        <f t="shared" si="49"/>
        <v>538210625711</v>
      </c>
      <c r="C249" s="99">
        <v>5</v>
      </c>
      <c r="D249" s="99" t="str">
        <f t="shared" si="50"/>
        <v>382</v>
      </c>
      <c r="E249" s="99" t="str">
        <f t="shared" si="51"/>
        <v>1</v>
      </c>
      <c r="F249" s="99" t="str">
        <f t="shared" si="52"/>
        <v>0</v>
      </c>
      <c r="G249" s="99">
        <f t="shared" si="53"/>
        <v>62</v>
      </c>
      <c r="H249" s="99">
        <f t="shared" si="54"/>
        <v>57</v>
      </c>
      <c r="I249" s="99">
        <v>11</v>
      </c>
      <c r="J249" t="s">
        <v>124</v>
      </c>
      <c r="K249" t="s">
        <v>125</v>
      </c>
      <c r="L249" t="s">
        <v>201</v>
      </c>
      <c r="M249" t="s">
        <v>616</v>
      </c>
      <c r="N249" t="s">
        <v>613</v>
      </c>
      <c r="O249" t="s">
        <v>202</v>
      </c>
      <c r="P249" t="s">
        <v>49</v>
      </c>
      <c r="Q249" t="s">
        <v>617</v>
      </c>
      <c r="R249" t="s">
        <v>539</v>
      </c>
      <c r="S249" t="s">
        <v>203</v>
      </c>
      <c r="T249" t="s">
        <v>204</v>
      </c>
      <c r="U249">
        <v>5</v>
      </c>
      <c r="V249" t="s">
        <v>205</v>
      </c>
      <c r="W249" s="96">
        <v>62</v>
      </c>
      <c r="X249" t="s">
        <v>206</v>
      </c>
      <c r="Y249" t="s">
        <v>207</v>
      </c>
      <c r="Z249" t="s">
        <v>208</v>
      </c>
      <c r="AA249">
        <v>3000</v>
      </c>
      <c r="AB249" t="s">
        <v>44</v>
      </c>
      <c r="AC249">
        <v>3821</v>
      </c>
      <c r="AD249" t="s">
        <v>144</v>
      </c>
      <c r="AE249" s="96">
        <v>57</v>
      </c>
      <c r="AF249" t="s">
        <v>209</v>
      </c>
      <c r="AG249" s="6">
        <v>100000</v>
      </c>
      <c r="AH249" s="1">
        <v>99991.32</v>
      </c>
      <c r="AI249" s="1">
        <v>0</v>
      </c>
      <c r="AJ249" s="1">
        <v>0</v>
      </c>
      <c r="AK249" s="1">
        <f t="shared" si="55"/>
        <v>0</v>
      </c>
      <c r="AL249" s="1">
        <v>0</v>
      </c>
      <c r="AM249" s="1">
        <f t="shared" si="56"/>
        <v>0</v>
      </c>
      <c r="AN249" s="1">
        <v>0</v>
      </c>
      <c r="AO249" s="1">
        <v>0</v>
      </c>
      <c r="AP249" s="1">
        <v>0</v>
      </c>
      <c r="AQ249" s="1">
        <f t="shared" si="57"/>
        <v>100000</v>
      </c>
      <c r="AR249">
        <v>0</v>
      </c>
      <c r="AS249">
        <v>8.68</v>
      </c>
      <c r="AT249">
        <v>0</v>
      </c>
      <c r="AU249">
        <v>0</v>
      </c>
      <c r="AV249">
        <v>8.68</v>
      </c>
      <c r="AW249" s="93">
        <v>0</v>
      </c>
      <c r="AX249" s="1">
        <f t="shared" si="58"/>
        <v>100000</v>
      </c>
      <c r="AY249" s="1">
        <v>0</v>
      </c>
      <c r="AZ249" s="1"/>
      <c r="BA249" s="1"/>
      <c r="BB249" s="1">
        <f t="shared" si="59"/>
        <v>100000</v>
      </c>
    </row>
    <row r="250" spans="1:54" hidden="1" x14ac:dyDescent="0.3">
      <c r="A250" t="str">
        <f>VLOOKUP(B250,'Cubo 13 de marzo'!$A$1:$I$384,1,0)</f>
        <v>538210640011</v>
      </c>
      <c r="B250" t="str">
        <f t="shared" si="49"/>
        <v>538210640011</v>
      </c>
      <c r="C250" s="99">
        <v>5</v>
      </c>
      <c r="D250" s="99" t="str">
        <f t="shared" si="50"/>
        <v>382</v>
      </c>
      <c r="E250" s="99" t="str">
        <f t="shared" si="51"/>
        <v>1</v>
      </c>
      <c r="F250" s="99" t="str">
        <f t="shared" si="52"/>
        <v>0</v>
      </c>
      <c r="G250" s="99">
        <f t="shared" si="53"/>
        <v>64</v>
      </c>
      <c r="H250" s="99" t="str">
        <f t="shared" si="54"/>
        <v>00</v>
      </c>
      <c r="I250" s="99">
        <v>11</v>
      </c>
      <c r="J250" t="s">
        <v>124</v>
      </c>
      <c r="K250" t="s">
        <v>125</v>
      </c>
      <c r="L250" t="s">
        <v>201</v>
      </c>
      <c r="M250" t="s">
        <v>616</v>
      </c>
      <c r="N250" t="s">
        <v>613</v>
      </c>
      <c r="O250" t="s">
        <v>202</v>
      </c>
      <c r="P250" t="s">
        <v>49</v>
      </c>
      <c r="Q250" t="s">
        <v>617</v>
      </c>
      <c r="R250" t="s">
        <v>539</v>
      </c>
      <c r="S250" t="s">
        <v>203</v>
      </c>
      <c r="T250" t="s">
        <v>204</v>
      </c>
      <c r="U250">
        <v>5</v>
      </c>
      <c r="V250" t="s">
        <v>205</v>
      </c>
      <c r="W250" s="96">
        <v>64</v>
      </c>
      <c r="X250" t="s">
        <v>213</v>
      </c>
      <c r="Y250" t="s">
        <v>207</v>
      </c>
      <c r="Z250" t="s">
        <v>208</v>
      </c>
      <c r="AA250">
        <v>3000</v>
      </c>
      <c r="AB250" t="s">
        <v>44</v>
      </c>
      <c r="AC250">
        <v>3821</v>
      </c>
      <c r="AD250" t="s">
        <v>144</v>
      </c>
      <c r="AE250" s="96" t="s">
        <v>1148</v>
      </c>
      <c r="AF250" t="s">
        <v>57</v>
      </c>
      <c r="AG250" s="6">
        <v>921160</v>
      </c>
      <c r="AH250" s="1">
        <v>1500000</v>
      </c>
      <c r="AI250" s="1">
        <v>0</v>
      </c>
      <c r="AJ250" s="1">
        <v>0</v>
      </c>
      <c r="AK250" s="1">
        <f t="shared" si="55"/>
        <v>0</v>
      </c>
      <c r="AL250" s="1">
        <v>0</v>
      </c>
      <c r="AM250" s="1">
        <f t="shared" si="56"/>
        <v>0</v>
      </c>
      <c r="AN250" s="1">
        <v>0</v>
      </c>
      <c r="AO250" s="1">
        <v>0</v>
      </c>
      <c r="AP250" s="1">
        <v>0</v>
      </c>
      <c r="AQ250" s="1">
        <f t="shared" si="57"/>
        <v>921160</v>
      </c>
      <c r="AR250">
        <v>0</v>
      </c>
      <c r="AS250">
        <v>0</v>
      </c>
      <c r="AT250">
        <v>0</v>
      </c>
      <c r="AU250" s="1">
        <v>578840</v>
      </c>
      <c r="AV250" s="1">
        <v>-578840</v>
      </c>
      <c r="AW250" s="93">
        <v>0</v>
      </c>
      <c r="AX250" s="1">
        <f t="shared" si="58"/>
        <v>921160</v>
      </c>
      <c r="AY250" s="1">
        <v>0</v>
      </c>
      <c r="AZ250" s="1"/>
      <c r="BA250" s="1"/>
      <c r="BB250" s="1">
        <f t="shared" si="59"/>
        <v>921160</v>
      </c>
    </row>
    <row r="251" spans="1:54" hidden="1" x14ac:dyDescent="0.3">
      <c r="A251" t="str">
        <f>VLOOKUP(B251,'Cubo 13 de marzo'!$A$1:$I$384,1,0)</f>
        <v>538210650011</v>
      </c>
      <c r="B251" t="str">
        <f t="shared" si="49"/>
        <v>538210650011</v>
      </c>
      <c r="C251" s="99">
        <v>5</v>
      </c>
      <c r="D251" s="99" t="str">
        <f t="shared" si="50"/>
        <v>382</v>
      </c>
      <c r="E251" s="99" t="str">
        <f t="shared" si="51"/>
        <v>1</v>
      </c>
      <c r="F251" s="99" t="str">
        <f t="shared" si="52"/>
        <v>0</v>
      </c>
      <c r="G251" s="99">
        <f t="shared" si="53"/>
        <v>65</v>
      </c>
      <c r="H251" s="99" t="str">
        <f t="shared" si="54"/>
        <v>00</v>
      </c>
      <c r="I251" s="99">
        <v>11</v>
      </c>
      <c r="J251" t="s">
        <v>124</v>
      </c>
      <c r="K251" t="s">
        <v>125</v>
      </c>
      <c r="L251" t="s">
        <v>201</v>
      </c>
      <c r="M251" t="s">
        <v>616</v>
      </c>
      <c r="N251" t="s">
        <v>613</v>
      </c>
      <c r="O251" t="s">
        <v>202</v>
      </c>
      <c r="P251" t="s">
        <v>49</v>
      </c>
      <c r="Q251" t="s">
        <v>617</v>
      </c>
      <c r="R251" t="s">
        <v>539</v>
      </c>
      <c r="S251" t="s">
        <v>203</v>
      </c>
      <c r="T251" t="s">
        <v>204</v>
      </c>
      <c r="U251">
        <v>5</v>
      </c>
      <c r="V251" t="s">
        <v>205</v>
      </c>
      <c r="W251" s="96">
        <v>65</v>
      </c>
      <c r="X251" t="s">
        <v>214</v>
      </c>
      <c r="Y251" t="s">
        <v>207</v>
      </c>
      <c r="Z251" t="s">
        <v>208</v>
      </c>
      <c r="AA251">
        <v>3000</v>
      </c>
      <c r="AB251" t="s">
        <v>44</v>
      </c>
      <c r="AC251">
        <v>3821</v>
      </c>
      <c r="AD251" t="s">
        <v>144</v>
      </c>
      <c r="AE251" s="96" t="s">
        <v>1148</v>
      </c>
      <c r="AF251" t="s">
        <v>57</v>
      </c>
      <c r="AG251" s="6">
        <v>578840</v>
      </c>
      <c r="AH251" s="1">
        <v>0</v>
      </c>
      <c r="AI251" s="1">
        <v>578840</v>
      </c>
      <c r="AJ251" s="1">
        <v>578840</v>
      </c>
      <c r="AK251" s="1">
        <f t="shared" si="55"/>
        <v>578840</v>
      </c>
      <c r="AL251" s="1">
        <v>0</v>
      </c>
      <c r="AM251" s="1">
        <f t="shared" si="56"/>
        <v>0</v>
      </c>
      <c r="AN251" s="1">
        <v>0</v>
      </c>
      <c r="AO251" s="1">
        <v>0</v>
      </c>
      <c r="AP251" s="1">
        <v>0</v>
      </c>
      <c r="AQ251" s="1">
        <f t="shared" si="57"/>
        <v>0</v>
      </c>
      <c r="AR251">
        <v>0</v>
      </c>
      <c r="AS251" s="1">
        <v>578840</v>
      </c>
      <c r="AT251">
        <v>0</v>
      </c>
      <c r="AU251">
        <v>0</v>
      </c>
      <c r="AV251" s="1">
        <v>578840</v>
      </c>
      <c r="AW251" s="93">
        <v>0</v>
      </c>
      <c r="AX251" s="1">
        <f t="shared" si="58"/>
        <v>578840</v>
      </c>
      <c r="AY251" s="1">
        <v>0</v>
      </c>
      <c r="AZ251" s="1"/>
      <c r="BA251" s="1"/>
      <c r="BB251" s="1">
        <f t="shared" si="59"/>
        <v>0</v>
      </c>
    </row>
    <row r="252" spans="1:54" hidden="1" x14ac:dyDescent="0.3">
      <c r="A252" t="str">
        <f>VLOOKUP(B252,'Cubo 13 de marzo'!$A$1:$I$384,1,0)</f>
        <v>538210654111</v>
      </c>
      <c r="B252" t="str">
        <f t="shared" si="49"/>
        <v>538210654111</v>
      </c>
      <c r="C252" s="99">
        <v>5</v>
      </c>
      <c r="D252" s="99" t="str">
        <f t="shared" si="50"/>
        <v>382</v>
      </c>
      <c r="E252" s="99" t="str">
        <f t="shared" si="51"/>
        <v>1</v>
      </c>
      <c r="F252" s="99" t="str">
        <f t="shared" si="52"/>
        <v>0</v>
      </c>
      <c r="G252" s="99">
        <f t="shared" si="53"/>
        <v>65</v>
      </c>
      <c r="H252" s="99">
        <f t="shared" si="54"/>
        <v>41</v>
      </c>
      <c r="I252" s="99">
        <v>11</v>
      </c>
      <c r="J252" t="s">
        <v>124</v>
      </c>
      <c r="K252" t="s">
        <v>125</v>
      </c>
      <c r="L252" t="s">
        <v>201</v>
      </c>
      <c r="M252" t="s">
        <v>616</v>
      </c>
      <c r="N252" t="s">
        <v>613</v>
      </c>
      <c r="O252" t="s">
        <v>202</v>
      </c>
      <c r="P252" t="s">
        <v>49</v>
      </c>
      <c r="Q252" t="s">
        <v>617</v>
      </c>
      <c r="R252" t="s">
        <v>539</v>
      </c>
      <c r="S252" t="s">
        <v>203</v>
      </c>
      <c r="T252" t="s">
        <v>204</v>
      </c>
      <c r="U252">
        <v>5</v>
      </c>
      <c r="V252" t="s">
        <v>205</v>
      </c>
      <c r="W252" s="96">
        <v>65</v>
      </c>
      <c r="X252" t="s">
        <v>214</v>
      </c>
      <c r="Y252" t="s">
        <v>207</v>
      </c>
      <c r="Z252" t="s">
        <v>208</v>
      </c>
      <c r="AA252">
        <v>3000</v>
      </c>
      <c r="AB252" t="s">
        <v>44</v>
      </c>
      <c r="AC252">
        <v>3821</v>
      </c>
      <c r="AD252" t="s">
        <v>144</v>
      </c>
      <c r="AE252" s="96">
        <v>41</v>
      </c>
      <c r="AF252" t="s">
        <v>218</v>
      </c>
      <c r="AG252" s="6">
        <v>1500000</v>
      </c>
      <c r="AH252" s="1">
        <v>1500000</v>
      </c>
      <c r="AI252" s="1">
        <v>0</v>
      </c>
      <c r="AJ252" s="1">
        <v>0</v>
      </c>
      <c r="AK252" s="1">
        <f t="shared" si="55"/>
        <v>0</v>
      </c>
      <c r="AL252" s="1">
        <v>0</v>
      </c>
      <c r="AM252" s="1">
        <f t="shared" si="56"/>
        <v>0</v>
      </c>
      <c r="AN252" s="1">
        <v>0</v>
      </c>
      <c r="AO252" s="1">
        <v>0</v>
      </c>
      <c r="AP252" s="1">
        <v>0</v>
      </c>
      <c r="AQ252" s="1">
        <f t="shared" si="57"/>
        <v>1500000</v>
      </c>
      <c r="AR252">
        <v>0</v>
      </c>
      <c r="AS252">
        <v>0</v>
      </c>
      <c r="AT252">
        <v>0</v>
      </c>
      <c r="AU252">
        <v>0</v>
      </c>
      <c r="AV252">
        <v>0</v>
      </c>
      <c r="AW252" s="93">
        <v>0</v>
      </c>
      <c r="AX252" s="1">
        <f t="shared" si="58"/>
        <v>1500000</v>
      </c>
      <c r="AY252" s="1">
        <v>0</v>
      </c>
      <c r="AZ252" s="1"/>
      <c r="BA252" s="1"/>
      <c r="BB252" s="1">
        <f t="shared" si="59"/>
        <v>1500000</v>
      </c>
    </row>
    <row r="253" spans="1:54" hidden="1" x14ac:dyDescent="0.3">
      <c r="A253" t="str">
        <f>VLOOKUP(B253,'Cubo 13 de marzo'!$A$1:$I$384,1,0)</f>
        <v>538210654611</v>
      </c>
      <c r="B253" t="str">
        <f t="shared" si="49"/>
        <v>538210654611</v>
      </c>
      <c r="C253" s="99">
        <v>5</v>
      </c>
      <c r="D253" s="99" t="str">
        <f t="shared" si="50"/>
        <v>382</v>
      </c>
      <c r="E253" s="99" t="str">
        <f t="shared" si="51"/>
        <v>1</v>
      </c>
      <c r="F253" s="99" t="str">
        <f t="shared" si="52"/>
        <v>0</v>
      </c>
      <c r="G253" s="99">
        <f t="shared" si="53"/>
        <v>65</v>
      </c>
      <c r="H253" s="99">
        <f t="shared" si="54"/>
        <v>46</v>
      </c>
      <c r="I253" s="99">
        <v>11</v>
      </c>
      <c r="J253" t="s">
        <v>124</v>
      </c>
      <c r="K253" t="s">
        <v>125</v>
      </c>
      <c r="L253" t="s">
        <v>201</v>
      </c>
      <c r="M253" t="s">
        <v>616</v>
      </c>
      <c r="N253" t="s">
        <v>613</v>
      </c>
      <c r="O253" t="s">
        <v>202</v>
      </c>
      <c r="P253" t="s">
        <v>49</v>
      </c>
      <c r="Q253" t="s">
        <v>617</v>
      </c>
      <c r="R253" t="s">
        <v>539</v>
      </c>
      <c r="S253" t="s">
        <v>203</v>
      </c>
      <c r="T253" t="s">
        <v>204</v>
      </c>
      <c r="U253">
        <v>5</v>
      </c>
      <c r="V253" t="s">
        <v>205</v>
      </c>
      <c r="W253" s="96">
        <v>65</v>
      </c>
      <c r="X253" t="s">
        <v>214</v>
      </c>
      <c r="Y253" t="s">
        <v>207</v>
      </c>
      <c r="Z253" t="s">
        <v>208</v>
      </c>
      <c r="AA253">
        <v>3000</v>
      </c>
      <c r="AB253" t="s">
        <v>44</v>
      </c>
      <c r="AC253">
        <v>3821</v>
      </c>
      <c r="AD253" t="s">
        <v>144</v>
      </c>
      <c r="AE253" s="96">
        <v>46</v>
      </c>
      <c r="AF253" t="s">
        <v>219</v>
      </c>
      <c r="AG253" s="6">
        <v>500000</v>
      </c>
      <c r="AH253" s="1">
        <v>499991.24</v>
      </c>
      <c r="AI253" s="1">
        <v>0</v>
      </c>
      <c r="AJ253" s="1">
        <v>0</v>
      </c>
      <c r="AK253" s="1">
        <f t="shared" si="55"/>
        <v>0</v>
      </c>
      <c r="AL253" s="1">
        <v>0</v>
      </c>
      <c r="AM253" s="1">
        <f t="shared" si="56"/>
        <v>0</v>
      </c>
      <c r="AN253" s="1">
        <v>0</v>
      </c>
      <c r="AO253" s="1">
        <v>0</v>
      </c>
      <c r="AP253" s="1">
        <v>0</v>
      </c>
      <c r="AQ253" s="1">
        <f t="shared" si="57"/>
        <v>500000</v>
      </c>
      <c r="AR253">
        <v>0</v>
      </c>
      <c r="AS253">
        <v>8.76</v>
      </c>
      <c r="AT253">
        <v>0</v>
      </c>
      <c r="AU253">
        <v>0</v>
      </c>
      <c r="AV253">
        <v>8.76</v>
      </c>
      <c r="AW253" s="93">
        <v>0</v>
      </c>
      <c r="AX253" s="1">
        <f t="shared" si="58"/>
        <v>500000</v>
      </c>
      <c r="AY253" s="1">
        <v>0</v>
      </c>
      <c r="AZ253" s="1"/>
      <c r="BA253" s="1"/>
      <c r="BB253" s="1">
        <f t="shared" si="59"/>
        <v>500000</v>
      </c>
    </row>
    <row r="254" spans="1:54" hidden="1" x14ac:dyDescent="0.3">
      <c r="A254" t="str">
        <f>VLOOKUP(B254,'Cubo 13 de marzo'!$A$1:$I$384,1,0)</f>
        <v>538210654711</v>
      </c>
      <c r="B254" t="str">
        <f t="shared" si="49"/>
        <v>538210654711</v>
      </c>
      <c r="C254" s="99">
        <v>5</v>
      </c>
      <c r="D254" s="99" t="str">
        <f t="shared" si="50"/>
        <v>382</v>
      </c>
      <c r="E254" s="99" t="str">
        <f t="shared" si="51"/>
        <v>1</v>
      </c>
      <c r="F254" s="99" t="str">
        <f t="shared" si="52"/>
        <v>0</v>
      </c>
      <c r="G254" s="99">
        <f t="shared" si="53"/>
        <v>65</v>
      </c>
      <c r="H254" s="99">
        <f t="shared" si="54"/>
        <v>47</v>
      </c>
      <c r="I254" s="99">
        <v>11</v>
      </c>
      <c r="J254" t="s">
        <v>124</v>
      </c>
      <c r="K254" t="s">
        <v>125</v>
      </c>
      <c r="L254" t="s">
        <v>201</v>
      </c>
      <c r="M254" t="s">
        <v>616</v>
      </c>
      <c r="N254" t="s">
        <v>613</v>
      </c>
      <c r="O254" t="s">
        <v>202</v>
      </c>
      <c r="P254" t="s">
        <v>49</v>
      </c>
      <c r="Q254" t="s">
        <v>617</v>
      </c>
      <c r="R254" t="s">
        <v>539</v>
      </c>
      <c r="S254" t="s">
        <v>203</v>
      </c>
      <c r="T254" t="s">
        <v>204</v>
      </c>
      <c r="U254">
        <v>5</v>
      </c>
      <c r="V254" t="s">
        <v>205</v>
      </c>
      <c r="W254" s="96">
        <v>65</v>
      </c>
      <c r="X254" t="s">
        <v>214</v>
      </c>
      <c r="Y254" t="s">
        <v>207</v>
      </c>
      <c r="Z254" t="s">
        <v>208</v>
      </c>
      <c r="AA254">
        <v>3000</v>
      </c>
      <c r="AB254" t="s">
        <v>44</v>
      </c>
      <c r="AC254">
        <v>3821</v>
      </c>
      <c r="AD254" t="s">
        <v>144</v>
      </c>
      <c r="AE254" s="96">
        <v>47</v>
      </c>
      <c r="AF254" t="s">
        <v>220</v>
      </c>
      <c r="AG254" s="6">
        <v>500000</v>
      </c>
      <c r="AH254" s="1">
        <v>499991.24</v>
      </c>
      <c r="AI254" s="1">
        <v>495200.01</v>
      </c>
      <c r="AJ254" s="1">
        <v>495200.01</v>
      </c>
      <c r="AK254" s="1">
        <f t="shared" si="55"/>
        <v>495200.01</v>
      </c>
      <c r="AL254" s="1">
        <v>0</v>
      </c>
      <c r="AM254" s="1">
        <f t="shared" si="56"/>
        <v>0</v>
      </c>
      <c r="AN254" s="1">
        <v>0</v>
      </c>
      <c r="AO254" s="1">
        <v>0</v>
      </c>
      <c r="AP254" s="1">
        <v>0</v>
      </c>
      <c r="AQ254" s="1">
        <f t="shared" si="57"/>
        <v>4799.9899999999907</v>
      </c>
      <c r="AR254">
        <v>0</v>
      </c>
      <c r="AS254">
        <v>8.76</v>
      </c>
      <c r="AT254">
        <v>0</v>
      </c>
      <c r="AU254">
        <v>0</v>
      </c>
      <c r="AV254">
        <v>8.76</v>
      </c>
      <c r="AW254" s="93">
        <v>0</v>
      </c>
      <c r="AX254" s="1">
        <f t="shared" si="58"/>
        <v>500000</v>
      </c>
      <c r="AY254" s="1">
        <v>0</v>
      </c>
      <c r="AZ254" s="1"/>
      <c r="BA254" s="1"/>
      <c r="BB254" s="1">
        <f t="shared" si="59"/>
        <v>4799.9899999999907</v>
      </c>
    </row>
    <row r="255" spans="1:54" hidden="1" x14ac:dyDescent="0.3">
      <c r="A255" t="str">
        <f>VLOOKUP(B255,'Cubo 13 de marzo'!$A$1:$I$384,1,0)</f>
        <v>538210654811</v>
      </c>
      <c r="B255" t="str">
        <f t="shared" si="49"/>
        <v>538210654811</v>
      </c>
      <c r="C255" s="99">
        <v>5</v>
      </c>
      <c r="D255" s="99" t="str">
        <f t="shared" si="50"/>
        <v>382</v>
      </c>
      <c r="E255" s="99" t="str">
        <f t="shared" si="51"/>
        <v>1</v>
      </c>
      <c r="F255" s="99" t="str">
        <f t="shared" si="52"/>
        <v>0</v>
      </c>
      <c r="G255" s="99">
        <f t="shared" si="53"/>
        <v>65</v>
      </c>
      <c r="H255" s="99">
        <f t="shared" si="54"/>
        <v>48</v>
      </c>
      <c r="I255" s="99">
        <v>11</v>
      </c>
      <c r="J255" t="s">
        <v>124</v>
      </c>
      <c r="K255" t="s">
        <v>125</v>
      </c>
      <c r="L255" t="s">
        <v>201</v>
      </c>
      <c r="M255" t="s">
        <v>616</v>
      </c>
      <c r="N255" t="s">
        <v>613</v>
      </c>
      <c r="O255" t="s">
        <v>202</v>
      </c>
      <c r="P255" t="s">
        <v>49</v>
      </c>
      <c r="Q255" t="s">
        <v>617</v>
      </c>
      <c r="R255" t="s">
        <v>539</v>
      </c>
      <c r="S255" t="s">
        <v>203</v>
      </c>
      <c r="T255" t="s">
        <v>204</v>
      </c>
      <c r="U255">
        <v>5</v>
      </c>
      <c r="V255" t="s">
        <v>205</v>
      </c>
      <c r="W255" s="96">
        <v>65</v>
      </c>
      <c r="X255" t="s">
        <v>214</v>
      </c>
      <c r="Y255" t="s">
        <v>207</v>
      </c>
      <c r="Z255" t="s">
        <v>208</v>
      </c>
      <c r="AA255">
        <v>3000</v>
      </c>
      <c r="AB255" t="s">
        <v>44</v>
      </c>
      <c r="AC255">
        <v>3821</v>
      </c>
      <c r="AD255" t="s">
        <v>144</v>
      </c>
      <c r="AE255" s="96">
        <v>48</v>
      </c>
      <c r="AF255" t="s">
        <v>221</v>
      </c>
      <c r="AG255" s="6">
        <v>387000</v>
      </c>
      <c r="AH255" s="1">
        <v>387008.76</v>
      </c>
      <c r="AI255" s="1">
        <v>0</v>
      </c>
      <c r="AJ255" s="1">
        <v>0</v>
      </c>
      <c r="AK255" s="1">
        <f t="shared" si="55"/>
        <v>0</v>
      </c>
      <c r="AL255" s="1">
        <v>0</v>
      </c>
      <c r="AM255" s="1">
        <f t="shared" si="56"/>
        <v>0</v>
      </c>
      <c r="AN255" s="1">
        <v>0</v>
      </c>
      <c r="AO255" s="1">
        <v>0</v>
      </c>
      <c r="AP255" s="1">
        <v>0</v>
      </c>
      <c r="AQ255" s="1">
        <f t="shared" si="57"/>
        <v>387000</v>
      </c>
      <c r="AR255">
        <v>0</v>
      </c>
      <c r="AS255">
        <v>0</v>
      </c>
      <c r="AT255">
        <v>0</v>
      </c>
      <c r="AU255">
        <v>8.76</v>
      </c>
      <c r="AV255">
        <v>-8.76</v>
      </c>
      <c r="AW255" s="93">
        <v>0</v>
      </c>
      <c r="AX255" s="1">
        <f t="shared" si="58"/>
        <v>387000</v>
      </c>
      <c r="AY255" s="1">
        <v>0</v>
      </c>
      <c r="AZ255" s="1"/>
      <c r="BA255" s="1"/>
      <c r="BB255" s="1">
        <f t="shared" si="59"/>
        <v>387000</v>
      </c>
    </row>
    <row r="256" spans="1:54" hidden="1" x14ac:dyDescent="0.3">
      <c r="A256" t="str">
        <f>VLOOKUP(B256,'Cubo 13 de marzo'!$A$1:$I$384,1,0)</f>
        <v>538210655211</v>
      </c>
      <c r="B256" t="str">
        <f t="shared" si="49"/>
        <v>538210655211</v>
      </c>
      <c r="C256" s="99">
        <v>5</v>
      </c>
      <c r="D256" s="99" t="str">
        <f t="shared" si="50"/>
        <v>382</v>
      </c>
      <c r="E256" s="99" t="str">
        <f t="shared" si="51"/>
        <v>1</v>
      </c>
      <c r="F256" s="99" t="str">
        <f t="shared" si="52"/>
        <v>0</v>
      </c>
      <c r="G256" s="99">
        <f t="shared" si="53"/>
        <v>65</v>
      </c>
      <c r="H256" s="99">
        <f t="shared" si="54"/>
        <v>52</v>
      </c>
      <c r="I256" s="99">
        <v>11</v>
      </c>
      <c r="J256" t="s">
        <v>124</v>
      </c>
      <c r="K256" t="s">
        <v>125</v>
      </c>
      <c r="L256" t="s">
        <v>201</v>
      </c>
      <c r="M256" t="s">
        <v>616</v>
      </c>
      <c r="N256" t="s">
        <v>613</v>
      </c>
      <c r="O256" t="s">
        <v>202</v>
      </c>
      <c r="P256" t="s">
        <v>49</v>
      </c>
      <c r="Q256" t="s">
        <v>617</v>
      </c>
      <c r="R256" t="s">
        <v>539</v>
      </c>
      <c r="S256" t="s">
        <v>203</v>
      </c>
      <c r="T256" t="s">
        <v>204</v>
      </c>
      <c r="U256">
        <v>5</v>
      </c>
      <c r="V256" t="s">
        <v>205</v>
      </c>
      <c r="W256" s="96">
        <v>65</v>
      </c>
      <c r="X256" t="s">
        <v>214</v>
      </c>
      <c r="Y256" t="s">
        <v>207</v>
      </c>
      <c r="Z256" t="s">
        <v>208</v>
      </c>
      <c r="AA256">
        <v>3000</v>
      </c>
      <c r="AB256" t="s">
        <v>44</v>
      </c>
      <c r="AC256">
        <v>3821</v>
      </c>
      <c r="AD256" t="s">
        <v>144</v>
      </c>
      <c r="AE256" s="96">
        <v>52</v>
      </c>
      <c r="AF256" t="s">
        <v>222</v>
      </c>
      <c r="AG256" s="6">
        <v>250000</v>
      </c>
      <c r="AH256" s="1">
        <v>250008.76</v>
      </c>
      <c r="AI256" s="1">
        <v>0</v>
      </c>
      <c r="AJ256" s="1">
        <v>0</v>
      </c>
      <c r="AK256" s="1">
        <f t="shared" si="55"/>
        <v>0</v>
      </c>
      <c r="AL256" s="1">
        <v>0</v>
      </c>
      <c r="AM256" s="1">
        <f t="shared" si="56"/>
        <v>0</v>
      </c>
      <c r="AN256" s="1">
        <v>0</v>
      </c>
      <c r="AO256" s="1">
        <v>0</v>
      </c>
      <c r="AP256" s="1">
        <v>0</v>
      </c>
      <c r="AQ256" s="1">
        <f t="shared" si="57"/>
        <v>250000</v>
      </c>
      <c r="AR256">
        <v>0</v>
      </c>
      <c r="AS256">
        <v>0</v>
      </c>
      <c r="AT256">
        <v>0</v>
      </c>
      <c r="AU256">
        <v>8.76</v>
      </c>
      <c r="AV256">
        <v>-8.76</v>
      </c>
      <c r="AW256" s="93">
        <v>0</v>
      </c>
      <c r="AX256" s="1">
        <f t="shared" si="58"/>
        <v>250000</v>
      </c>
      <c r="AY256" s="1">
        <v>0</v>
      </c>
      <c r="AZ256" s="1"/>
      <c r="BA256" s="1"/>
      <c r="BB256" s="1">
        <f t="shared" si="59"/>
        <v>250000</v>
      </c>
    </row>
    <row r="257" spans="1:54" hidden="1" x14ac:dyDescent="0.3">
      <c r="A257" t="str">
        <f>VLOOKUP(B257,'Cubo 13 de marzo'!$A$1:$I$384,1,0)</f>
        <v>538210655411</v>
      </c>
      <c r="B257" t="str">
        <f t="shared" si="49"/>
        <v>538210655411</v>
      </c>
      <c r="C257" s="99">
        <v>5</v>
      </c>
      <c r="D257" s="99" t="str">
        <f t="shared" si="50"/>
        <v>382</v>
      </c>
      <c r="E257" s="99" t="str">
        <f t="shared" si="51"/>
        <v>1</v>
      </c>
      <c r="F257" s="99" t="str">
        <f t="shared" si="52"/>
        <v>0</v>
      </c>
      <c r="G257" s="99">
        <f t="shared" si="53"/>
        <v>65</v>
      </c>
      <c r="H257" s="99">
        <f t="shared" si="54"/>
        <v>54</v>
      </c>
      <c r="I257" s="99">
        <v>11</v>
      </c>
      <c r="J257" t="s">
        <v>124</v>
      </c>
      <c r="K257" t="s">
        <v>125</v>
      </c>
      <c r="L257" t="s">
        <v>201</v>
      </c>
      <c r="M257" t="s">
        <v>616</v>
      </c>
      <c r="N257" t="s">
        <v>613</v>
      </c>
      <c r="O257" t="s">
        <v>202</v>
      </c>
      <c r="P257" t="s">
        <v>49</v>
      </c>
      <c r="Q257" t="s">
        <v>617</v>
      </c>
      <c r="R257" t="s">
        <v>539</v>
      </c>
      <c r="S257" t="s">
        <v>203</v>
      </c>
      <c r="T257" t="s">
        <v>204</v>
      </c>
      <c r="U257">
        <v>5</v>
      </c>
      <c r="V257" t="s">
        <v>205</v>
      </c>
      <c r="W257" s="96">
        <v>65</v>
      </c>
      <c r="X257" t="s">
        <v>214</v>
      </c>
      <c r="Y257" t="s">
        <v>207</v>
      </c>
      <c r="Z257" t="s">
        <v>208</v>
      </c>
      <c r="AA257">
        <v>3000</v>
      </c>
      <c r="AB257" t="s">
        <v>44</v>
      </c>
      <c r="AC257">
        <v>3821</v>
      </c>
      <c r="AD257" t="s">
        <v>144</v>
      </c>
      <c r="AE257" s="96">
        <v>54</v>
      </c>
      <c r="AF257" t="s">
        <v>223</v>
      </c>
      <c r="AG257" s="6">
        <v>240000</v>
      </c>
      <c r="AH257" s="1">
        <v>240000</v>
      </c>
      <c r="AI257" s="1">
        <v>0</v>
      </c>
      <c r="AJ257" s="1">
        <v>0</v>
      </c>
      <c r="AK257" s="1">
        <f t="shared" si="55"/>
        <v>0</v>
      </c>
      <c r="AL257" s="1">
        <v>0</v>
      </c>
      <c r="AM257" s="1">
        <f t="shared" si="56"/>
        <v>0</v>
      </c>
      <c r="AN257" s="1">
        <v>0</v>
      </c>
      <c r="AO257" s="1">
        <v>0</v>
      </c>
      <c r="AP257" s="1">
        <v>0</v>
      </c>
      <c r="AQ257" s="1">
        <f t="shared" si="57"/>
        <v>240000</v>
      </c>
      <c r="AR257">
        <v>0</v>
      </c>
      <c r="AS257">
        <v>0</v>
      </c>
      <c r="AT257">
        <v>0</v>
      </c>
      <c r="AU257">
        <v>0</v>
      </c>
      <c r="AV257">
        <v>0</v>
      </c>
      <c r="AW257" s="93">
        <v>0</v>
      </c>
      <c r="AX257" s="1">
        <f t="shared" si="58"/>
        <v>240000</v>
      </c>
      <c r="AY257" s="1">
        <v>0</v>
      </c>
      <c r="AZ257" s="1"/>
      <c r="BA257" s="1"/>
      <c r="BB257" s="1">
        <f t="shared" si="59"/>
        <v>240000</v>
      </c>
    </row>
    <row r="258" spans="1:54" hidden="1" x14ac:dyDescent="0.3">
      <c r="A258" t="str">
        <f>VLOOKUP(B258,'Cubo 13 de marzo'!$A$1:$I$384,1,0)</f>
        <v>538210655511</v>
      </c>
      <c r="B258" t="str">
        <f t="shared" si="49"/>
        <v>538210655511</v>
      </c>
      <c r="C258" s="99">
        <v>5</v>
      </c>
      <c r="D258" s="99" t="str">
        <f t="shared" si="50"/>
        <v>382</v>
      </c>
      <c r="E258" s="99" t="str">
        <f t="shared" si="51"/>
        <v>1</v>
      </c>
      <c r="F258" s="99" t="str">
        <f t="shared" si="52"/>
        <v>0</v>
      </c>
      <c r="G258" s="99">
        <f t="shared" si="53"/>
        <v>65</v>
      </c>
      <c r="H258" s="99">
        <f t="shared" si="54"/>
        <v>55</v>
      </c>
      <c r="I258" s="99">
        <v>11</v>
      </c>
      <c r="J258" t="s">
        <v>124</v>
      </c>
      <c r="K258" t="s">
        <v>125</v>
      </c>
      <c r="L258" t="s">
        <v>201</v>
      </c>
      <c r="M258" t="s">
        <v>616</v>
      </c>
      <c r="N258" t="s">
        <v>613</v>
      </c>
      <c r="O258" t="s">
        <v>202</v>
      </c>
      <c r="P258" t="s">
        <v>49</v>
      </c>
      <c r="Q258" t="s">
        <v>617</v>
      </c>
      <c r="R258" t="s">
        <v>539</v>
      </c>
      <c r="S258" t="s">
        <v>203</v>
      </c>
      <c r="T258" t="s">
        <v>204</v>
      </c>
      <c r="U258">
        <v>5</v>
      </c>
      <c r="V258" t="s">
        <v>205</v>
      </c>
      <c r="W258" s="96">
        <v>65</v>
      </c>
      <c r="X258" t="s">
        <v>214</v>
      </c>
      <c r="Y258" t="s">
        <v>207</v>
      </c>
      <c r="Z258" t="s">
        <v>208</v>
      </c>
      <c r="AA258">
        <v>3000</v>
      </c>
      <c r="AB258" t="s">
        <v>44</v>
      </c>
      <c r="AC258">
        <v>3821</v>
      </c>
      <c r="AD258" t="s">
        <v>144</v>
      </c>
      <c r="AE258" s="96">
        <v>55</v>
      </c>
      <c r="AF258" t="s">
        <v>224</v>
      </c>
      <c r="AG258" s="6">
        <v>200000</v>
      </c>
      <c r="AH258" s="1">
        <v>199991.24</v>
      </c>
      <c r="AI258" s="1">
        <v>0</v>
      </c>
      <c r="AJ258" s="1">
        <v>0</v>
      </c>
      <c r="AK258" s="1">
        <f t="shared" si="55"/>
        <v>0</v>
      </c>
      <c r="AL258" s="1">
        <v>0</v>
      </c>
      <c r="AM258" s="1">
        <f t="shared" si="56"/>
        <v>0</v>
      </c>
      <c r="AN258" s="1">
        <v>0</v>
      </c>
      <c r="AO258" s="1">
        <v>0</v>
      </c>
      <c r="AP258" s="1">
        <v>0</v>
      </c>
      <c r="AQ258" s="1">
        <f t="shared" si="57"/>
        <v>200000</v>
      </c>
      <c r="AR258">
        <v>0</v>
      </c>
      <c r="AS258">
        <v>8.76</v>
      </c>
      <c r="AT258">
        <v>0</v>
      </c>
      <c r="AU258">
        <v>0</v>
      </c>
      <c r="AV258">
        <v>8.76</v>
      </c>
      <c r="AW258" s="93">
        <v>0</v>
      </c>
      <c r="AX258" s="1">
        <f t="shared" si="58"/>
        <v>200000</v>
      </c>
      <c r="AY258" s="1">
        <v>0</v>
      </c>
      <c r="AZ258" s="1"/>
      <c r="BA258" s="1"/>
      <c r="BB258" s="1">
        <f t="shared" si="59"/>
        <v>200000</v>
      </c>
    </row>
    <row r="259" spans="1:54" hidden="1" x14ac:dyDescent="0.3">
      <c r="A259" t="str">
        <f>VLOOKUP(B259,'Cubo 13 de marzo'!$A$1:$I$384,1,0)</f>
        <v>538210655611</v>
      </c>
      <c r="B259" t="str">
        <f t="shared" si="49"/>
        <v>538210655611</v>
      </c>
      <c r="C259" s="99">
        <v>5</v>
      </c>
      <c r="D259" s="99" t="str">
        <f t="shared" si="50"/>
        <v>382</v>
      </c>
      <c r="E259" s="99" t="str">
        <f t="shared" si="51"/>
        <v>1</v>
      </c>
      <c r="F259" s="99" t="str">
        <f t="shared" si="52"/>
        <v>0</v>
      </c>
      <c r="G259" s="99">
        <f t="shared" si="53"/>
        <v>65</v>
      </c>
      <c r="H259" s="99">
        <f t="shared" si="54"/>
        <v>56</v>
      </c>
      <c r="I259" s="99">
        <v>11</v>
      </c>
      <c r="J259" t="s">
        <v>124</v>
      </c>
      <c r="K259" t="s">
        <v>125</v>
      </c>
      <c r="L259" t="s">
        <v>201</v>
      </c>
      <c r="M259" t="s">
        <v>616</v>
      </c>
      <c r="N259" t="s">
        <v>613</v>
      </c>
      <c r="O259" t="s">
        <v>202</v>
      </c>
      <c r="P259" t="s">
        <v>49</v>
      </c>
      <c r="Q259" t="s">
        <v>617</v>
      </c>
      <c r="R259" t="s">
        <v>539</v>
      </c>
      <c r="S259" t="s">
        <v>203</v>
      </c>
      <c r="T259" t="s">
        <v>204</v>
      </c>
      <c r="U259">
        <v>5</v>
      </c>
      <c r="V259" t="s">
        <v>205</v>
      </c>
      <c r="W259" s="96">
        <v>65</v>
      </c>
      <c r="X259" t="s">
        <v>214</v>
      </c>
      <c r="Y259" t="s">
        <v>207</v>
      </c>
      <c r="Z259" t="s">
        <v>208</v>
      </c>
      <c r="AA259">
        <v>3000</v>
      </c>
      <c r="AB259" t="s">
        <v>44</v>
      </c>
      <c r="AC259">
        <v>3821</v>
      </c>
      <c r="AD259" t="s">
        <v>144</v>
      </c>
      <c r="AE259" s="96">
        <v>56</v>
      </c>
      <c r="AF259" t="s">
        <v>225</v>
      </c>
      <c r="AG259" s="6">
        <v>196000</v>
      </c>
      <c r="AH259" s="1">
        <v>196008.76</v>
      </c>
      <c r="AI259" s="1">
        <v>0</v>
      </c>
      <c r="AJ259" s="1">
        <v>0</v>
      </c>
      <c r="AK259" s="1">
        <f t="shared" si="55"/>
        <v>0</v>
      </c>
      <c r="AL259" s="1">
        <v>0</v>
      </c>
      <c r="AM259" s="1">
        <f t="shared" si="56"/>
        <v>0</v>
      </c>
      <c r="AN259" s="1">
        <v>0</v>
      </c>
      <c r="AO259" s="1">
        <v>0</v>
      </c>
      <c r="AP259" s="1">
        <v>0</v>
      </c>
      <c r="AQ259" s="1">
        <f t="shared" si="57"/>
        <v>196000</v>
      </c>
      <c r="AR259">
        <v>0</v>
      </c>
      <c r="AS259">
        <v>0</v>
      </c>
      <c r="AT259">
        <v>0</v>
      </c>
      <c r="AU259">
        <v>8.76</v>
      </c>
      <c r="AV259">
        <v>-8.76</v>
      </c>
      <c r="AW259" s="93">
        <v>0</v>
      </c>
      <c r="AX259" s="1">
        <f t="shared" si="58"/>
        <v>196000</v>
      </c>
      <c r="AY259" s="1">
        <v>0</v>
      </c>
      <c r="AZ259" s="1"/>
      <c r="BA259" s="1"/>
      <c r="BB259" s="1">
        <f t="shared" si="59"/>
        <v>196000</v>
      </c>
    </row>
    <row r="260" spans="1:54" hidden="1" x14ac:dyDescent="0.3">
      <c r="A260" t="str">
        <f>VLOOKUP(B260,'Cubo 13 de marzo'!$A$1:$I$384,1,0)</f>
        <v>538210090011</v>
      </c>
      <c r="B260" t="str">
        <f t="shared" si="49"/>
        <v>538210090011</v>
      </c>
      <c r="C260" s="99">
        <v>5</v>
      </c>
      <c r="D260" s="99" t="str">
        <f t="shared" si="50"/>
        <v>382</v>
      </c>
      <c r="E260" s="99" t="str">
        <f t="shared" si="51"/>
        <v>1</v>
      </c>
      <c r="F260" s="99" t="str">
        <f t="shared" si="52"/>
        <v>0</v>
      </c>
      <c r="G260" s="99" t="str">
        <f t="shared" si="53"/>
        <v>09</v>
      </c>
      <c r="H260" s="99" t="str">
        <f t="shared" si="54"/>
        <v>00</v>
      </c>
      <c r="I260" s="99">
        <v>11</v>
      </c>
      <c r="J260" t="s">
        <v>124</v>
      </c>
      <c r="K260" t="s">
        <v>125</v>
      </c>
      <c r="L260" t="s">
        <v>81</v>
      </c>
      <c r="M260" t="s">
        <v>615</v>
      </c>
      <c r="N260" t="s">
        <v>606</v>
      </c>
      <c r="O260" t="s">
        <v>82</v>
      </c>
      <c r="P260" t="s">
        <v>49</v>
      </c>
      <c r="Q260" t="s">
        <v>617</v>
      </c>
      <c r="R260" t="s">
        <v>539</v>
      </c>
      <c r="S260" t="s">
        <v>91</v>
      </c>
      <c r="T260" t="s">
        <v>92</v>
      </c>
      <c r="U260">
        <v>4</v>
      </c>
      <c r="V260" t="s">
        <v>40</v>
      </c>
      <c r="W260" s="96" t="s">
        <v>1157</v>
      </c>
      <c r="X260" t="s">
        <v>97</v>
      </c>
      <c r="Y260" t="s">
        <v>94</v>
      </c>
      <c r="Z260" t="s">
        <v>95</v>
      </c>
      <c r="AA260">
        <v>3000</v>
      </c>
      <c r="AB260" t="s">
        <v>44</v>
      </c>
      <c r="AC260">
        <v>3821</v>
      </c>
      <c r="AD260" t="s">
        <v>144</v>
      </c>
      <c r="AE260" s="96" t="s">
        <v>1148</v>
      </c>
      <c r="AF260" t="s">
        <v>57</v>
      </c>
      <c r="AG260" s="6">
        <v>1000000</v>
      </c>
      <c r="AH260" s="1">
        <v>1000000</v>
      </c>
      <c r="AI260" s="1">
        <v>0</v>
      </c>
      <c r="AJ260" s="1">
        <v>0</v>
      </c>
      <c r="AK260" s="1">
        <f t="shared" si="55"/>
        <v>0</v>
      </c>
      <c r="AL260" s="1">
        <v>0</v>
      </c>
      <c r="AM260" s="1">
        <f t="shared" si="56"/>
        <v>0</v>
      </c>
      <c r="AN260" s="1">
        <v>0</v>
      </c>
      <c r="AO260" s="1">
        <v>0</v>
      </c>
      <c r="AP260" s="1">
        <v>0</v>
      </c>
      <c r="AQ260" s="1">
        <f t="shared" si="57"/>
        <v>1000000</v>
      </c>
      <c r="AR260">
        <v>0</v>
      </c>
      <c r="AS260">
        <v>0</v>
      </c>
      <c r="AT260">
        <v>0</v>
      </c>
      <c r="AU260">
        <v>0</v>
      </c>
      <c r="AV260">
        <v>0</v>
      </c>
      <c r="AW260" s="93">
        <v>0</v>
      </c>
      <c r="AX260" s="1">
        <f t="shared" si="58"/>
        <v>1000000</v>
      </c>
      <c r="AY260" s="1">
        <v>0</v>
      </c>
      <c r="AZ260" s="1"/>
      <c r="BA260" s="1"/>
      <c r="BB260" s="1">
        <f t="shared" si="59"/>
        <v>1000000</v>
      </c>
    </row>
    <row r="261" spans="1:54" hidden="1" x14ac:dyDescent="0.3">
      <c r="A261" t="str">
        <f>VLOOKUP(B261,'Cubo 13 de marzo'!$A$1:$I$384,1,0)</f>
        <v>538210151511</v>
      </c>
      <c r="B261" t="str">
        <f t="shared" si="49"/>
        <v>538210151511</v>
      </c>
      <c r="C261" s="99">
        <v>5</v>
      </c>
      <c r="D261" s="99" t="str">
        <f t="shared" si="50"/>
        <v>382</v>
      </c>
      <c r="E261" s="99" t="str">
        <f t="shared" si="51"/>
        <v>1</v>
      </c>
      <c r="F261" s="99" t="str">
        <f t="shared" si="52"/>
        <v>0</v>
      </c>
      <c r="G261" s="99">
        <f t="shared" si="53"/>
        <v>15</v>
      </c>
      <c r="H261" s="99">
        <f t="shared" si="54"/>
        <v>15</v>
      </c>
      <c r="I261" s="99">
        <v>11</v>
      </c>
      <c r="J261" t="s">
        <v>124</v>
      </c>
      <c r="K261" t="s">
        <v>125</v>
      </c>
      <c r="L261" t="s">
        <v>81</v>
      </c>
      <c r="M261" t="s">
        <v>615</v>
      </c>
      <c r="N261" t="s">
        <v>606</v>
      </c>
      <c r="O261" t="s">
        <v>82</v>
      </c>
      <c r="P261" t="s">
        <v>49</v>
      </c>
      <c r="Q261" t="s">
        <v>617</v>
      </c>
      <c r="R261" t="s">
        <v>539</v>
      </c>
      <c r="S261" t="s">
        <v>287</v>
      </c>
      <c r="T261" t="s">
        <v>288</v>
      </c>
      <c r="U261">
        <v>4</v>
      </c>
      <c r="V261" t="s">
        <v>40</v>
      </c>
      <c r="W261" s="96">
        <v>15</v>
      </c>
      <c r="X261" t="s">
        <v>292</v>
      </c>
      <c r="Y261" t="s">
        <v>293</v>
      </c>
      <c r="Z261" t="s">
        <v>294</v>
      </c>
      <c r="AA261">
        <v>3000</v>
      </c>
      <c r="AB261" t="s">
        <v>44</v>
      </c>
      <c r="AC261">
        <v>3821</v>
      </c>
      <c r="AD261" t="s">
        <v>144</v>
      </c>
      <c r="AE261" s="96">
        <v>15</v>
      </c>
      <c r="AF261" t="s">
        <v>296</v>
      </c>
      <c r="AG261" s="6">
        <v>2700000</v>
      </c>
      <c r="AH261" s="1">
        <v>2700000</v>
      </c>
      <c r="AI261" s="1">
        <v>0</v>
      </c>
      <c r="AJ261" s="1">
        <v>0</v>
      </c>
      <c r="AK261" s="1">
        <f t="shared" si="55"/>
        <v>0</v>
      </c>
      <c r="AL261" s="1">
        <v>0</v>
      </c>
      <c r="AM261" s="1">
        <f t="shared" si="56"/>
        <v>0</v>
      </c>
      <c r="AN261" s="1">
        <v>0</v>
      </c>
      <c r="AO261" s="1">
        <v>0</v>
      </c>
      <c r="AP261" s="1">
        <v>0</v>
      </c>
      <c r="AQ261" s="1">
        <f t="shared" si="57"/>
        <v>2700000</v>
      </c>
      <c r="AR261">
        <v>0</v>
      </c>
      <c r="AS261">
        <v>0</v>
      </c>
      <c r="AT261">
        <v>0</v>
      </c>
      <c r="AU261">
        <v>0</v>
      </c>
      <c r="AV261">
        <v>0</v>
      </c>
      <c r="AW261" s="93">
        <v>0</v>
      </c>
      <c r="AX261" s="1">
        <f t="shared" si="58"/>
        <v>2700000</v>
      </c>
      <c r="AY261" s="1">
        <v>0</v>
      </c>
      <c r="AZ261" s="1"/>
      <c r="BA261" s="1"/>
      <c r="BB261" s="1">
        <f t="shared" si="59"/>
        <v>2700000</v>
      </c>
    </row>
    <row r="262" spans="1:54" hidden="1" x14ac:dyDescent="0.3">
      <c r="A262" t="str">
        <f>VLOOKUP(B262,'Cubo 13 de marzo'!$A$1:$I$384,1,0)</f>
        <v>538210151611</v>
      </c>
      <c r="B262" t="str">
        <f t="shared" si="49"/>
        <v>538210151611</v>
      </c>
      <c r="C262" s="99">
        <v>5</v>
      </c>
      <c r="D262" s="99" t="str">
        <f t="shared" si="50"/>
        <v>382</v>
      </c>
      <c r="E262" s="99" t="str">
        <f t="shared" si="51"/>
        <v>1</v>
      </c>
      <c r="F262" s="99" t="str">
        <f t="shared" si="52"/>
        <v>0</v>
      </c>
      <c r="G262" s="99">
        <f t="shared" si="53"/>
        <v>15</v>
      </c>
      <c r="H262" s="99">
        <f t="shared" si="54"/>
        <v>16</v>
      </c>
      <c r="I262" s="99">
        <v>11</v>
      </c>
      <c r="J262" t="s">
        <v>124</v>
      </c>
      <c r="K262" t="s">
        <v>125</v>
      </c>
      <c r="L262" t="s">
        <v>81</v>
      </c>
      <c r="M262" t="s">
        <v>615</v>
      </c>
      <c r="N262" t="s">
        <v>606</v>
      </c>
      <c r="O262" t="s">
        <v>82</v>
      </c>
      <c r="P262" t="s">
        <v>49</v>
      </c>
      <c r="Q262" t="s">
        <v>617</v>
      </c>
      <c r="R262" t="s">
        <v>539</v>
      </c>
      <c r="S262" t="s">
        <v>287</v>
      </c>
      <c r="T262" t="s">
        <v>288</v>
      </c>
      <c r="U262">
        <v>4</v>
      </c>
      <c r="V262" t="s">
        <v>40</v>
      </c>
      <c r="W262" s="96">
        <v>15</v>
      </c>
      <c r="X262" t="s">
        <v>292</v>
      </c>
      <c r="Y262" t="s">
        <v>293</v>
      </c>
      <c r="Z262" t="s">
        <v>294</v>
      </c>
      <c r="AA262">
        <v>3000</v>
      </c>
      <c r="AB262" t="s">
        <v>44</v>
      </c>
      <c r="AC262">
        <v>3821</v>
      </c>
      <c r="AD262" t="s">
        <v>144</v>
      </c>
      <c r="AE262" s="96">
        <v>16</v>
      </c>
      <c r="AF262" t="s">
        <v>297</v>
      </c>
      <c r="AG262" s="6">
        <v>1500000</v>
      </c>
      <c r="AH262" s="1">
        <v>1500000</v>
      </c>
      <c r="AI262" s="1">
        <v>190000</v>
      </c>
      <c r="AJ262" s="1">
        <v>190000</v>
      </c>
      <c r="AK262" s="1">
        <f t="shared" si="55"/>
        <v>190000</v>
      </c>
      <c r="AL262" s="1">
        <v>0</v>
      </c>
      <c r="AM262" s="1">
        <f t="shared" si="56"/>
        <v>0</v>
      </c>
      <c r="AN262" s="1">
        <v>0</v>
      </c>
      <c r="AO262" s="1">
        <v>0</v>
      </c>
      <c r="AP262" s="1">
        <v>0</v>
      </c>
      <c r="AQ262" s="1">
        <f t="shared" si="57"/>
        <v>1310000</v>
      </c>
      <c r="AR262">
        <v>0</v>
      </c>
      <c r="AS262">
        <v>0</v>
      </c>
      <c r="AT262">
        <v>0</v>
      </c>
      <c r="AU262">
        <v>0</v>
      </c>
      <c r="AV262">
        <v>0</v>
      </c>
      <c r="AW262" s="93">
        <v>0</v>
      </c>
      <c r="AX262" s="1">
        <f t="shared" si="58"/>
        <v>1500000</v>
      </c>
      <c r="AY262" s="1">
        <v>0</v>
      </c>
      <c r="AZ262" s="1"/>
      <c r="BA262" s="1"/>
      <c r="BB262" s="1">
        <f t="shared" si="59"/>
        <v>1310000</v>
      </c>
    </row>
    <row r="263" spans="1:54" hidden="1" x14ac:dyDescent="0.3">
      <c r="A263" t="str">
        <f>VLOOKUP(B263,'Cubo 13 de marzo'!$A$1:$I$384,1,0)</f>
        <v>538210151711</v>
      </c>
      <c r="B263" t="str">
        <f t="shared" si="49"/>
        <v>538210151711</v>
      </c>
      <c r="C263" s="99">
        <v>5</v>
      </c>
      <c r="D263" s="99" t="str">
        <f t="shared" si="50"/>
        <v>382</v>
      </c>
      <c r="E263" s="99" t="str">
        <f t="shared" si="51"/>
        <v>1</v>
      </c>
      <c r="F263" s="99" t="str">
        <f t="shared" si="52"/>
        <v>0</v>
      </c>
      <c r="G263" s="99">
        <f t="shared" si="53"/>
        <v>15</v>
      </c>
      <c r="H263" s="99">
        <f t="shared" si="54"/>
        <v>17</v>
      </c>
      <c r="I263" s="99">
        <v>11</v>
      </c>
      <c r="J263" t="s">
        <v>124</v>
      </c>
      <c r="K263" t="s">
        <v>125</v>
      </c>
      <c r="L263" t="s">
        <v>81</v>
      </c>
      <c r="M263" t="s">
        <v>615</v>
      </c>
      <c r="N263" t="s">
        <v>606</v>
      </c>
      <c r="O263" t="s">
        <v>82</v>
      </c>
      <c r="P263" t="s">
        <v>49</v>
      </c>
      <c r="Q263" t="s">
        <v>617</v>
      </c>
      <c r="R263" t="s">
        <v>539</v>
      </c>
      <c r="S263" t="s">
        <v>287</v>
      </c>
      <c r="T263" t="s">
        <v>288</v>
      </c>
      <c r="U263">
        <v>4</v>
      </c>
      <c r="V263" t="s">
        <v>40</v>
      </c>
      <c r="W263" s="96">
        <v>15</v>
      </c>
      <c r="X263" t="s">
        <v>292</v>
      </c>
      <c r="Y263" t="s">
        <v>293</v>
      </c>
      <c r="Z263" t="s">
        <v>294</v>
      </c>
      <c r="AA263">
        <v>3000</v>
      </c>
      <c r="AB263" t="s">
        <v>44</v>
      </c>
      <c r="AC263">
        <v>3821</v>
      </c>
      <c r="AD263" t="s">
        <v>144</v>
      </c>
      <c r="AE263" s="96">
        <v>17</v>
      </c>
      <c r="AF263" t="s">
        <v>298</v>
      </c>
      <c r="AG263" s="6">
        <v>1500000</v>
      </c>
      <c r="AH263" s="1">
        <v>1500000</v>
      </c>
      <c r="AI263" s="1">
        <v>1500000</v>
      </c>
      <c r="AJ263" s="1">
        <v>0</v>
      </c>
      <c r="AK263" s="1">
        <f t="shared" si="55"/>
        <v>0</v>
      </c>
      <c r="AL263" s="1">
        <v>0</v>
      </c>
      <c r="AM263" s="1">
        <f t="shared" si="56"/>
        <v>0</v>
      </c>
      <c r="AN263" s="1">
        <v>0</v>
      </c>
      <c r="AO263" s="1">
        <v>0</v>
      </c>
      <c r="AP263" s="1">
        <v>0</v>
      </c>
      <c r="AQ263" s="1">
        <f t="shared" si="57"/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 s="93">
        <v>0</v>
      </c>
      <c r="AX263" s="1">
        <f t="shared" si="58"/>
        <v>1500000</v>
      </c>
      <c r="AY263" s="1">
        <v>0</v>
      </c>
      <c r="AZ263" s="1"/>
      <c r="BA263" s="1"/>
      <c r="BB263" s="1">
        <f t="shared" si="59"/>
        <v>0</v>
      </c>
    </row>
    <row r="264" spans="1:54" hidden="1" x14ac:dyDescent="0.3">
      <c r="A264" t="str">
        <f>VLOOKUP(B264,'Cubo 13 de marzo'!$A$1:$I$384,1,0)</f>
        <v>538210350011</v>
      </c>
      <c r="B264" t="str">
        <f t="shared" si="49"/>
        <v>538210350011</v>
      </c>
      <c r="C264" s="99">
        <v>5</v>
      </c>
      <c r="D264" s="99" t="str">
        <f t="shared" si="50"/>
        <v>382</v>
      </c>
      <c r="E264" s="99" t="str">
        <f t="shared" si="51"/>
        <v>1</v>
      </c>
      <c r="F264" s="99" t="str">
        <f t="shared" si="52"/>
        <v>0</v>
      </c>
      <c r="G264" s="99">
        <f t="shared" si="53"/>
        <v>35</v>
      </c>
      <c r="H264" s="99" t="str">
        <f t="shared" si="54"/>
        <v>00</v>
      </c>
      <c r="I264" s="99">
        <v>11</v>
      </c>
      <c r="J264" t="s">
        <v>124</v>
      </c>
      <c r="K264" t="s">
        <v>125</v>
      </c>
      <c r="L264" t="s">
        <v>81</v>
      </c>
      <c r="M264" t="s">
        <v>615</v>
      </c>
      <c r="N264" t="s">
        <v>606</v>
      </c>
      <c r="O264" t="s">
        <v>82</v>
      </c>
      <c r="P264" t="s">
        <v>49</v>
      </c>
      <c r="Q264" t="s">
        <v>617</v>
      </c>
      <c r="R264" t="s">
        <v>539</v>
      </c>
      <c r="S264" t="s">
        <v>331</v>
      </c>
      <c r="T264" t="s">
        <v>332</v>
      </c>
      <c r="U264">
        <v>1</v>
      </c>
      <c r="V264" t="s">
        <v>62</v>
      </c>
      <c r="W264" s="96">
        <v>35</v>
      </c>
      <c r="X264" t="s">
        <v>336</v>
      </c>
      <c r="Y264" t="s">
        <v>334</v>
      </c>
      <c r="Z264" t="s">
        <v>335</v>
      </c>
      <c r="AA264">
        <v>3000</v>
      </c>
      <c r="AB264" t="s">
        <v>44</v>
      </c>
      <c r="AC264">
        <v>3821</v>
      </c>
      <c r="AD264" t="s">
        <v>144</v>
      </c>
      <c r="AE264" s="96" t="s">
        <v>1148</v>
      </c>
      <c r="AF264" t="s">
        <v>57</v>
      </c>
      <c r="AG264" s="6">
        <v>4500000</v>
      </c>
      <c r="AH264" s="1">
        <v>4500000</v>
      </c>
      <c r="AI264" s="1">
        <v>0</v>
      </c>
      <c r="AJ264" s="1">
        <v>0</v>
      </c>
      <c r="AK264" s="1">
        <f t="shared" si="55"/>
        <v>0</v>
      </c>
      <c r="AL264" s="1">
        <v>0</v>
      </c>
      <c r="AM264" s="1">
        <f t="shared" si="56"/>
        <v>0</v>
      </c>
      <c r="AN264" s="1">
        <v>0</v>
      </c>
      <c r="AO264" s="1">
        <v>0</v>
      </c>
      <c r="AP264" s="1">
        <v>0</v>
      </c>
      <c r="AQ264" s="1">
        <f t="shared" si="57"/>
        <v>4500000</v>
      </c>
      <c r="AR264">
        <v>0</v>
      </c>
      <c r="AS264">
        <v>0</v>
      </c>
      <c r="AT264">
        <v>0</v>
      </c>
      <c r="AU264">
        <v>0</v>
      </c>
      <c r="AV264">
        <v>0</v>
      </c>
      <c r="AW264" s="93">
        <v>0</v>
      </c>
      <c r="AX264" s="1">
        <f t="shared" si="58"/>
        <v>4500000</v>
      </c>
      <c r="AY264" s="1">
        <v>0</v>
      </c>
      <c r="AZ264" s="1"/>
      <c r="BA264" s="1"/>
      <c r="BB264" s="1">
        <f t="shared" si="59"/>
        <v>4500000</v>
      </c>
    </row>
    <row r="265" spans="1:54" hidden="1" x14ac:dyDescent="0.3">
      <c r="A265" t="str">
        <f>VLOOKUP(B265,'Cubo 13 de marzo'!$A$1:$I$384,1,0)</f>
        <v>538210420011</v>
      </c>
      <c r="B265" t="str">
        <f t="shared" si="49"/>
        <v>538210420011</v>
      </c>
      <c r="C265" s="99">
        <v>5</v>
      </c>
      <c r="D265" s="99" t="str">
        <f t="shared" si="50"/>
        <v>382</v>
      </c>
      <c r="E265" s="99" t="str">
        <f t="shared" si="51"/>
        <v>1</v>
      </c>
      <c r="F265" s="99" t="str">
        <f t="shared" si="52"/>
        <v>0</v>
      </c>
      <c r="G265" s="99">
        <f t="shared" si="53"/>
        <v>42</v>
      </c>
      <c r="H265" s="99" t="str">
        <f t="shared" si="54"/>
        <v>00</v>
      </c>
      <c r="I265" s="99">
        <v>11</v>
      </c>
      <c r="J265" t="s">
        <v>124</v>
      </c>
      <c r="K265" t="s">
        <v>125</v>
      </c>
      <c r="L265" t="s">
        <v>81</v>
      </c>
      <c r="M265" t="s">
        <v>615</v>
      </c>
      <c r="N265" t="s">
        <v>606</v>
      </c>
      <c r="O265" t="s">
        <v>82</v>
      </c>
      <c r="P265" t="s">
        <v>49</v>
      </c>
      <c r="Q265" t="s">
        <v>617</v>
      </c>
      <c r="R265" t="s">
        <v>539</v>
      </c>
      <c r="S265" t="s">
        <v>331</v>
      </c>
      <c r="T265" t="s">
        <v>332</v>
      </c>
      <c r="U265">
        <v>1</v>
      </c>
      <c r="V265" t="s">
        <v>62</v>
      </c>
      <c r="W265" s="96">
        <v>42</v>
      </c>
      <c r="X265" t="s">
        <v>337</v>
      </c>
      <c r="Y265" t="s">
        <v>338</v>
      </c>
      <c r="Z265" t="s">
        <v>339</v>
      </c>
      <c r="AA265">
        <v>3000</v>
      </c>
      <c r="AB265" t="s">
        <v>44</v>
      </c>
      <c r="AC265">
        <v>3821</v>
      </c>
      <c r="AD265" t="s">
        <v>144</v>
      </c>
      <c r="AE265" s="96" t="s">
        <v>1148</v>
      </c>
      <c r="AF265" t="s">
        <v>57</v>
      </c>
      <c r="AG265" s="6">
        <v>1500000</v>
      </c>
      <c r="AH265" s="1">
        <v>1500000</v>
      </c>
      <c r="AI265" s="1">
        <v>0</v>
      </c>
      <c r="AJ265" s="1">
        <v>0</v>
      </c>
      <c r="AK265" s="1">
        <f t="shared" si="55"/>
        <v>0</v>
      </c>
      <c r="AL265" s="1">
        <v>0</v>
      </c>
      <c r="AM265" s="1">
        <f t="shared" si="56"/>
        <v>0</v>
      </c>
      <c r="AN265" s="1">
        <v>0</v>
      </c>
      <c r="AO265" s="1">
        <v>0</v>
      </c>
      <c r="AP265" s="1">
        <v>0</v>
      </c>
      <c r="AQ265" s="1">
        <f t="shared" si="57"/>
        <v>1500000</v>
      </c>
      <c r="AR265">
        <v>0</v>
      </c>
      <c r="AS265">
        <v>0</v>
      </c>
      <c r="AT265">
        <v>0</v>
      </c>
      <c r="AU265">
        <v>0</v>
      </c>
      <c r="AV265">
        <v>0</v>
      </c>
      <c r="AW265" s="93">
        <v>0</v>
      </c>
      <c r="AX265" s="1">
        <f t="shared" si="58"/>
        <v>1500000</v>
      </c>
      <c r="AY265" s="1">
        <v>0</v>
      </c>
      <c r="AZ265" s="1"/>
      <c r="BA265" s="1"/>
      <c r="BB265" s="1">
        <f t="shared" si="59"/>
        <v>1500000</v>
      </c>
    </row>
    <row r="266" spans="1:54" hidden="1" x14ac:dyDescent="0.3">
      <c r="A266" t="str">
        <f>VLOOKUP(B266,'Cubo 13 de marzo'!$A$1:$I$384,1,0)</f>
        <v>538210360011</v>
      </c>
      <c r="B266" t="str">
        <f t="shared" si="49"/>
        <v>538210360011</v>
      </c>
      <c r="C266" s="99">
        <v>5</v>
      </c>
      <c r="D266" s="99" t="str">
        <f t="shared" si="50"/>
        <v>382</v>
      </c>
      <c r="E266" s="99" t="str">
        <f t="shared" si="51"/>
        <v>1</v>
      </c>
      <c r="F266" s="99" t="str">
        <f t="shared" si="52"/>
        <v>0</v>
      </c>
      <c r="G266" s="99">
        <f t="shared" si="53"/>
        <v>36</v>
      </c>
      <c r="H266" s="99" t="str">
        <f t="shared" si="54"/>
        <v>00</v>
      </c>
      <c r="I266" s="99">
        <v>11</v>
      </c>
      <c r="J266" t="s">
        <v>124</v>
      </c>
      <c r="K266" t="s">
        <v>125</v>
      </c>
      <c r="L266" t="s">
        <v>81</v>
      </c>
      <c r="M266" t="s">
        <v>615</v>
      </c>
      <c r="N266" t="s">
        <v>606</v>
      </c>
      <c r="O266" t="s">
        <v>82</v>
      </c>
      <c r="P266" t="s">
        <v>49</v>
      </c>
      <c r="Q266" t="s">
        <v>617</v>
      </c>
      <c r="R266" t="s">
        <v>539</v>
      </c>
      <c r="S266" t="s">
        <v>331</v>
      </c>
      <c r="T266" t="s">
        <v>332</v>
      </c>
      <c r="U266">
        <v>2</v>
      </c>
      <c r="V266" t="s">
        <v>180</v>
      </c>
      <c r="W266" s="96">
        <v>36</v>
      </c>
      <c r="X266" t="s">
        <v>341</v>
      </c>
      <c r="Y266" t="s">
        <v>342</v>
      </c>
      <c r="Z266" t="s">
        <v>343</v>
      </c>
      <c r="AA266">
        <v>3000</v>
      </c>
      <c r="AB266" t="s">
        <v>44</v>
      </c>
      <c r="AC266">
        <v>3821</v>
      </c>
      <c r="AD266" t="s">
        <v>144</v>
      </c>
      <c r="AE266" s="96" t="s">
        <v>1148</v>
      </c>
      <c r="AF266" t="s">
        <v>57</v>
      </c>
      <c r="AG266" s="6">
        <v>50000</v>
      </c>
      <c r="AH266" s="1">
        <v>49991.519999999997</v>
      </c>
      <c r="AI266" s="1">
        <v>0</v>
      </c>
      <c r="AJ266" s="1">
        <v>0</v>
      </c>
      <c r="AK266" s="1">
        <f t="shared" si="55"/>
        <v>0</v>
      </c>
      <c r="AL266" s="1">
        <v>0</v>
      </c>
      <c r="AM266" s="1">
        <f t="shared" si="56"/>
        <v>0</v>
      </c>
      <c r="AN266" s="1">
        <v>0</v>
      </c>
      <c r="AO266" s="1">
        <v>0</v>
      </c>
      <c r="AP266" s="1">
        <v>0</v>
      </c>
      <c r="AQ266" s="1">
        <f t="shared" si="57"/>
        <v>50000</v>
      </c>
      <c r="AR266">
        <v>0</v>
      </c>
      <c r="AS266">
        <v>8.48</v>
      </c>
      <c r="AT266">
        <v>0</v>
      </c>
      <c r="AU266">
        <v>0</v>
      </c>
      <c r="AV266">
        <v>8.48</v>
      </c>
      <c r="AW266" s="93">
        <v>0</v>
      </c>
      <c r="AX266" s="1">
        <f t="shared" si="58"/>
        <v>50000</v>
      </c>
      <c r="AY266" s="1">
        <v>0</v>
      </c>
      <c r="AZ266" s="1"/>
      <c r="BA266" s="1"/>
      <c r="BB266" s="1">
        <f t="shared" si="59"/>
        <v>50000</v>
      </c>
    </row>
    <row r="267" spans="1:54" hidden="1" x14ac:dyDescent="0.3">
      <c r="A267" t="str">
        <f>VLOOKUP(B267,'Cubo 13 de marzo'!$A$1:$I$384,1,0)</f>
        <v>538210362911</v>
      </c>
      <c r="B267" t="str">
        <f t="shared" si="49"/>
        <v>538210362911</v>
      </c>
      <c r="C267" s="99">
        <v>5</v>
      </c>
      <c r="D267" s="99" t="str">
        <f t="shared" si="50"/>
        <v>382</v>
      </c>
      <c r="E267" s="99" t="str">
        <f t="shared" si="51"/>
        <v>1</v>
      </c>
      <c r="F267" s="99" t="str">
        <f t="shared" si="52"/>
        <v>0</v>
      </c>
      <c r="G267" s="99">
        <f t="shared" si="53"/>
        <v>36</v>
      </c>
      <c r="H267" s="99">
        <f t="shared" si="54"/>
        <v>29</v>
      </c>
      <c r="I267" s="99">
        <v>11</v>
      </c>
      <c r="J267" t="s">
        <v>124</v>
      </c>
      <c r="K267" t="s">
        <v>125</v>
      </c>
      <c r="L267" t="s">
        <v>81</v>
      </c>
      <c r="M267" t="s">
        <v>615</v>
      </c>
      <c r="N267" t="s">
        <v>606</v>
      </c>
      <c r="O267" t="s">
        <v>82</v>
      </c>
      <c r="P267" t="s">
        <v>49</v>
      </c>
      <c r="Q267" t="s">
        <v>617</v>
      </c>
      <c r="R267" t="s">
        <v>539</v>
      </c>
      <c r="S267" t="s">
        <v>331</v>
      </c>
      <c r="T267" t="s">
        <v>332</v>
      </c>
      <c r="U267">
        <v>2</v>
      </c>
      <c r="V267" t="s">
        <v>180</v>
      </c>
      <c r="W267" s="96">
        <v>36</v>
      </c>
      <c r="X267" t="s">
        <v>341</v>
      </c>
      <c r="Y267" t="s">
        <v>342</v>
      </c>
      <c r="Z267" t="s">
        <v>343</v>
      </c>
      <c r="AA267">
        <v>3000</v>
      </c>
      <c r="AB267" t="s">
        <v>44</v>
      </c>
      <c r="AC267">
        <v>3821</v>
      </c>
      <c r="AD267" t="s">
        <v>144</v>
      </c>
      <c r="AE267" s="96">
        <v>29</v>
      </c>
      <c r="AF267" t="s">
        <v>344</v>
      </c>
      <c r="AG267" s="6">
        <v>1000000</v>
      </c>
      <c r="AH267" s="1">
        <v>1000008.48</v>
      </c>
      <c r="AI267" s="1">
        <v>0</v>
      </c>
      <c r="AJ267" s="1">
        <v>0</v>
      </c>
      <c r="AK267" s="1">
        <f t="shared" si="55"/>
        <v>0</v>
      </c>
      <c r="AL267" s="1">
        <v>0</v>
      </c>
      <c r="AM267" s="1">
        <f t="shared" si="56"/>
        <v>0</v>
      </c>
      <c r="AN267" s="1">
        <v>0</v>
      </c>
      <c r="AO267" s="1">
        <v>0</v>
      </c>
      <c r="AP267" s="1">
        <v>0</v>
      </c>
      <c r="AQ267" s="1">
        <f t="shared" si="57"/>
        <v>1000000</v>
      </c>
      <c r="AR267">
        <v>0</v>
      </c>
      <c r="AS267">
        <v>0</v>
      </c>
      <c r="AT267">
        <v>0</v>
      </c>
      <c r="AU267">
        <v>8.48</v>
      </c>
      <c r="AV267">
        <v>-8.48</v>
      </c>
      <c r="AW267" s="93">
        <v>0</v>
      </c>
      <c r="AX267" s="1">
        <f t="shared" si="58"/>
        <v>1000000</v>
      </c>
      <c r="AY267" s="1">
        <v>0</v>
      </c>
      <c r="AZ267" s="1"/>
      <c r="BA267" s="1"/>
      <c r="BB267" s="1">
        <f t="shared" si="59"/>
        <v>1000000</v>
      </c>
    </row>
    <row r="268" spans="1:54" hidden="1" x14ac:dyDescent="0.3">
      <c r="A268" t="str">
        <f>VLOOKUP(B268,'Cubo 13 de marzo'!$A$1:$I$384,1,0)</f>
        <v>538210310011</v>
      </c>
      <c r="B268" t="str">
        <f t="shared" si="49"/>
        <v>538210310011</v>
      </c>
      <c r="C268" s="99">
        <v>5</v>
      </c>
      <c r="D268" s="99" t="str">
        <f t="shared" si="50"/>
        <v>382</v>
      </c>
      <c r="E268" s="99" t="str">
        <f t="shared" si="51"/>
        <v>1</v>
      </c>
      <c r="F268" s="99" t="str">
        <f t="shared" si="52"/>
        <v>0</v>
      </c>
      <c r="G268" s="99">
        <f t="shared" si="53"/>
        <v>31</v>
      </c>
      <c r="H268" s="99" t="str">
        <f t="shared" si="54"/>
        <v>00</v>
      </c>
      <c r="I268" s="99">
        <v>11</v>
      </c>
      <c r="J268" t="s">
        <v>124</v>
      </c>
      <c r="K268" t="s">
        <v>125</v>
      </c>
      <c r="L268" t="s">
        <v>81</v>
      </c>
      <c r="M268" t="s">
        <v>615</v>
      </c>
      <c r="N268" t="s">
        <v>606</v>
      </c>
      <c r="O268" t="s">
        <v>82</v>
      </c>
      <c r="P268" t="s">
        <v>352</v>
      </c>
      <c r="Q268" t="s">
        <v>622</v>
      </c>
      <c r="R268" t="s">
        <v>539</v>
      </c>
      <c r="S268" t="s">
        <v>331</v>
      </c>
      <c r="T268" t="s">
        <v>332</v>
      </c>
      <c r="U268">
        <v>2</v>
      </c>
      <c r="V268" t="s">
        <v>180</v>
      </c>
      <c r="W268" s="96">
        <v>31</v>
      </c>
      <c r="X268" t="s">
        <v>353</v>
      </c>
      <c r="Y268" t="s">
        <v>354</v>
      </c>
      <c r="Z268" t="s">
        <v>355</v>
      </c>
      <c r="AA268">
        <v>3000</v>
      </c>
      <c r="AB268" t="s">
        <v>44</v>
      </c>
      <c r="AC268">
        <v>3821</v>
      </c>
      <c r="AD268" t="s">
        <v>144</v>
      </c>
      <c r="AE268" s="96" t="s">
        <v>1148</v>
      </c>
      <c r="AF268" t="s">
        <v>57</v>
      </c>
      <c r="AG268" s="6">
        <v>400000</v>
      </c>
      <c r="AH268" s="1">
        <v>400008.56</v>
      </c>
      <c r="AI268" s="1">
        <v>0</v>
      </c>
      <c r="AJ268" s="1">
        <v>0</v>
      </c>
      <c r="AK268" s="1">
        <f t="shared" si="55"/>
        <v>0</v>
      </c>
      <c r="AL268" s="1">
        <v>0</v>
      </c>
      <c r="AM268" s="1">
        <f t="shared" si="56"/>
        <v>0</v>
      </c>
      <c r="AN268" s="1">
        <v>0</v>
      </c>
      <c r="AO268" s="1">
        <v>0</v>
      </c>
      <c r="AP268" s="1">
        <v>0</v>
      </c>
      <c r="AQ268" s="1">
        <f t="shared" si="57"/>
        <v>400000</v>
      </c>
      <c r="AR268">
        <v>0</v>
      </c>
      <c r="AS268">
        <v>0</v>
      </c>
      <c r="AT268">
        <v>0</v>
      </c>
      <c r="AU268">
        <v>8.56</v>
      </c>
      <c r="AV268">
        <v>-8.56</v>
      </c>
      <c r="AW268" s="93">
        <v>0</v>
      </c>
      <c r="AX268" s="1">
        <f t="shared" si="58"/>
        <v>400000</v>
      </c>
      <c r="AY268" s="1">
        <v>0</v>
      </c>
      <c r="AZ268" s="1"/>
      <c r="BA268" s="1"/>
      <c r="BB268" s="1">
        <f t="shared" si="59"/>
        <v>400000</v>
      </c>
    </row>
    <row r="269" spans="1:54" hidden="1" x14ac:dyDescent="0.3">
      <c r="A269" t="str">
        <f>VLOOKUP(B269,'Cubo 13 de marzo'!$A$1:$I$384,1,0)</f>
        <v>538210313011</v>
      </c>
      <c r="B269" t="str">
        <f t="shared" si="49"/>
        <v>538210313011</v>
      </c>
      <c r="C269" s="99">
        <v>5</v>
      </c>
      <c r="D269" s="99" t="str">
        <f t="shared" si="50"/>
        <v>382</v>
      </c>
      <c r="E269" s="99" t="str">
        <f t="shared" si="51"/>
        <v>1</v>
      </c>
      <c r="F269" s="99" t="str">
        <f t="shared" si="52"/>
        <v>0</v>
      </c>
      <c r="G269" s="99">
        <f t="shared" si="53"/>
        <v>31</v>
      </c>
      <c r="H269" s="99">
        <f t="shared" si="54"/>
        <v>30</v>
      </c>
      <c r="I269" s="99">
        <v>11</v>
      </c>
      <c r="J269" t="s">
        <v>124</v>
      </c>
      <c r="K269" t="s">
        <v>125</v>
      </c>
      <c r="L269" t="s">
        <v>81</v>
      </c>
      <c r="M269" t="s">
        <v>615</v>
      </c>
      <c r="N269" t="s">
        <v>606</v>
      </c>
      <c r="O269" t="s">
        <v>82</v>
      </c>
      <c r="P269" t="s">
        <v>352</v>
      </c>
      <c r="Q269" t="s">
        <v>622</v>
      </c>
      <c r="R269" t="s">
        <v>539</v>
      </c>
      <c r="S269" t="s">
        <v>331</v>
      </c>
      <c r="T269" t="s">
        <v>332</v>
      </c>
      <c r="U269">
        <v>2</v>
      </c>
      <c r="V269" t="s">
        <v>180</v>
      </c>
      <c r="W269" s="96">
        <v>31</v>
      </c>
      <c r="X269" t="s">
        <v>353</v>
      </c>
      <c r="Y269" t="s">
        <v>354</v>
      </c>
      <c r="Z269" t="s">
        <v>355</v>
      </c>
      <c r="AA269">
        <v>3000</v>
      </c>
      <c r="AB269" t="s">
        <v>44</v>
      </c>
      <c r="AC269">
        <v>3821</v>
      </c>
      <c r="AD269" t="s">
        <v>144</v>
      </c>
      <c r="AE269" s="96">
        <v>30</v>
      </c>
      <c r="AF269" t="s">
        <v>357</v>
      </c>
      <c r="AG269" s="6">
        <v>450000</v>
      </c>
      <c r="AH269" s="1">
        <v>449991.44</v>
      </c>
      <c r="AI269" s="1">
        <v>0</v>
      </c>
      <c r="AJ269" s="1">
        <v>0</v>
      </c>
      <c r="AK269" s="1">
        <f t="shared" si="55"/>
        <v>0</v>
      </c>
      <c r="AL269" s="1">
        <v>0</v>
      </c>
      <c r="AM269" s="1">
        <f t="shared" si="56"/>
        <v>0</v>
      </c>
      <c r="AN269" s="1">
        <v>0</v>
      </c>
      <c r="AO269" s="1">
        <v>0</v>
      </c>
      <c r="AP269" s="1">
        <v>0</v>
      </c>
      <c r="AQ269" s="1">
        <f t="shared" si="57"/>
        <v>450000</v>
      </c>
      <c r="AR269">
        <v>0</v>
      </c>
      <c r="AS269">
        <v>8.56</v>
      </c>
      <c r="AT269">
        <v>0</v>
      </c>
      <c r="AU269">
        <v>0</v>
      </c>
      <c r="AV269">
        <v>8.56</v>
      </c>
      <c r="AW269" s="93">
        <v>0</v>
      </c>
      <c r="AX269" s="1">
        <f t="shared" si="58"/>
        <v>450000</v>
      </c>
      <c r="AY269" s="1">
        <v>0</v>
      </c>
      <c r="AZ269" s="1"/>
      <c r="BA269" s="1"/>
      <c r="BB269" s="1">
        <f t="shared" si="59"/>
        <v>450000</v>
      </c>
    </row>
    <row r="270" spans="1:54" hidden="1" x14ac:dyDescent="0.3">
      <c r="A270" t="str">
        <f>VLOOKUP(B270,'Cubo 13 de marzo'!$A$1:$I$384,1,0)</f>
        <v>538210564511</v>
      </c>
      <c r="B270" t="str">
        <f t="shared" si="49"/>
        <v>538210564511</v>
      </c>
      <c r="C270" s="99">
        <v>5</v>
      </c>
      <c r="D270" s="99" t="str">
        <f t="shared" si="50"/>
        <v>382</v>
      </c>
      <c r="E270" s="99" t="str">
        <f t="shared" si="51"/>
        <v>1</v>
      </c>
      <c r="F270" s="99" t="str">
        <f t="shared" si="52"/>
        <v>0</v>
      </c>
      <c r="G270" s="99">
        <f t="shared" si="53"/>
        <v>56</v>
      </c>
      <c r="H270" s="99">
        <f t="shared" si="54"/>
        <v>45</v>
      </c>
      <c r="I270" s="99">
        <v>11</v>
      </c>
      <c r="J270" t="s">
        <v>124</v>
      </c>
      <c r="K270" t="s">
        <v>125</v>
      </c>
      <c r="L270" t="s">
        <v>392</v>
      </c>
      <c r="M270" t="s">
        <v>616</v>
      </c>
      <c r="N270" t="s">
        <v>612</v>
      </c>
      <c r="O270" t="s">
        <v>393</v>
      </c>
      <c r="P270" t="s">
        <v>49</v>
      </c>
      <c r="Q270" t="s">
        <v>617</v>
      </c>
      <c r="R270" t="s">
        <v>539</v>
      </c>
      <c r="S270" t="s">
        <v>203</v>
      </c>
      <c r="T270" t="s">
        <v>204</v>
      </c>
      <c r="U270">
        <v>5</v>
      </c>
      <c r="V270" t="s">
        <v>205</v>
      </c>
      <c r="W270" s="96">
        <v>56</v>
      </c>
      <c r="X270" t="s">
        <v>400</v>
      </c>
      <c r="Y270" t="s">
        <v>395</v>
      </c>
      <c r="Z270" t="s">
        <v>396</v>
      </c>
      <c r="AA270">
        <v>3000</v>
      </c>
      <c r="AB270" t="s">
        <v>44</v>
      </c>
      <c r="AC270">
        <v>3821</v>
      </c>
      <c r="AD270" t="s">
        <v>144</v>
      </c>
      <c r="AE270" s="96">
        <v>45</v>
      </c>
      <c r="AF270" t="s">
        <v>400</v>
      </c>
      <c r="AG270" s="6">
        <v>500000</v>
      </c>
      <c r="AH270" s="1">
        <v>500000</v>
      </c>
      <c r="AI270" s="1">
        <v>0</v>
      </c>
      <c r="AJ270" s="1">
        <v>0</v>
      </c>
      <c r="AK270" s="1">
        <f t="shared" si="55"/>
        <v>0</v>
      </c>
      <c r="AL270" s="1">
        <v>0</v>
      </c>
      <c r="AM270" s="1">
        <f t="shared" si="56"/>
        <v>0</v>
      </c>
      <c r="AN270" s="1">
        <v>0</v>
      </c>
      <c r="AO270" s="1">
        <v>0</v>
      </c>
      <c r="AP270" s="1">
        <v>0</v>
      </c>
      <c r="AQ270" s="1">
        <f t="shared" si="57"/>
        <v>500000</v>
      </c>
      <c r="AR270">
        <v>0</v>
      </c>
      <c r="AS270">
        <v>0</v>
      </c>
      <c r="AT270">
        <v>0</v>
      </c>
      <c r="AU270">
        <v>0</v>
      </c>
      <c r="AV270">
        <v>0</v>
      </c>
      <c r="AW270" s="93">
        <v>0</v>
      </c>
      <c r="AX270" s="1">
        <f t="shared" si="58"/>
        <v>500000</v>
      </c>
      <c r="AY270" s="1">
        <v>0</v>
      </c>
      <c r="AZ270" s="1"/>
      <c r="BA270" s="1"/>
      <c r="BB270" s="1">
        <f t="shared" si="59"/>
        <v>500000</v>
      </c>
    </row>
    <row r="271" spans="1:54" hidden="1" x14ac:dyDescent="0.3">
      <c r="A271" t="str">
        <f>VLOOKUP(B271,'Cubo 13 de marzo'!$A$1:$I$384,1,0)</f>
        <v>538210494911</v>
      </c>
      <c r="B271" t="str">
        <f t="shared" si="49"/>
        <v>538210494911</v>
      </c>
      <c r="C271" s="99">
        <v>5</v>
      </c>
      <c r="D271" s="99" t="str">
        <f t="shared" si="50"/>
        <v>382</v>
      </c>
      <c r="E271" s="99" t="str">
        <f t="shared" si="51"/>
        <v>1</v>
      </c>
      <c r="F271" s="99" t="str">
        <f t="shared" si="52"/>
        <v>0</v>
      </c>
      <c r="G271" s="99">
        <f t="shared" si="53"/>
        <v>49</v>
      </c>
      <c r="H271" s="99">
        <f t="shared" si="54"/>
        <v>49</v>
      </c>
      <c r="I271" s="99">
        <v>11</v>
      </c>
      <c r="J271" t="s">
        <v>124</v>
      </c>
      <c r="K271" t="s">
        <v>125</v>
      </c>
      <c r="L271" t="s">
        <v>417</v>
      </c>
      <c r="M271" t="s">
        <v>512</v>
      </c>
      <c r="N271" t="s">
        <v>609</v>
      </c>
      <c r="O271" t="s">
        <v>418</v>
      </c>
      <c r="P271" t="s">
        <v>49</v>
      </c>
      <c r="Q271" t="s">
        <v>617</v>
      </c>
      <c r="R271" t="s">
        <v>539</v>
      </c>
      <c r="S271" t="s">
        <v>203</v>
      </c>
      <c r="T271" t="s">
        <v>204</v>
      </c>
      <c r="U271">
        <v>5</v>
      </c>
      <c r="V271" t="s">
        <v>205</v>
      </c>
      <c r="W271" s="96">
        <v>49</v>
      </c>
      <c r="X271" t="s">
        <v>419</v>
      </c>
      <c r="Y271" t="s">
        <v>420</v>
      </c>
      <c r="Z271" t="s">
        <v>421</v>
      </c>
      <c r="AA271">
        <v>3000</v>
      </c>
      <c r="AB271" t="s">
        <v>44</v>
      </c>
      <c r="AC271">
        <v>3821</v>
      </c>
      <c r="AD271" t="s">
        <v>144</v>
      </c>
      <c r="AE271" s="96">
        <v>49</v>
      </c>
      <c r="AF271" t="s">
        <v>422</v>
      </c>
      <c r="AG271" s="6">
        <v>300000</v>
      </c>
      <c r="AH271" s="1">
        <v>300000</v>
      </c>
      <c r="AI271" s="1">
        <v>9396</v>
      </c>
      <c r="AJ271" s="1">
        <v>9396</v>
      </c>
      <c r="AK271" s="1">
        <f t="shared" si="55"/>
        <v>9396</v>
      </c>
      <c r="AL271" s="1">
        <v>0</v>
      </c>
      <c r="AM271" s="1">
        <f t="shared" si="56"/>
        <v>0</v>
      </c>
      <c r="AN271" s="1">
        <v>0</v>
      </c>
      <c r="AO271" s="1">
        <v>0</v>
      </c>
      <c r="AP271" s="1">
        <v>0</v>
      </c>
      <c r="AQ271" s="1">
        <f t="shared" si="57"/>
        <v>290604</v>
      </c>
      <c r="AR271">
        <v>0</v>
      </c>
      <c r="AS271">
        <v>0</v>
      </c>
      <c r="AT271">
        <v>0</v>
      </c>
      <c r="AU271">
        <v>0</v>
      </c>
      <c r="AV271">
        <v>0</v>
      </c>
      <c r="AW271" s="93">
        <v>0</v>
      </c>
      <c r="AX271" s="1">
        <f t="shared" si="58"/>
        <v>300000</v>
      </c>
      <c r="AY271" s="1">
        <v>0</v>
      </c>
      <c r="AZ271" s="1"/>
      <c r="BA271" s="1"/>
      <c r="BB271" s="1">
        <f t="shared" si="59"/>
        <v>290604</v>
      </c>
    </row>
    <row r="272" spans="1:54" hidden="1" x14ac:dyDescent="0.3">
      <c r="A272" t="str">
        <f>VLOOKUP(B272,'Cubo 13 de marzo'!$A$1:$I$384,1,0)</f>
        <v>538210495011</v>
      </c>
      <c r="B272" t="str">
        <f t="shared" si="49"/>
        <v>538210495011</v>
      </c>
      <c r="C272" s="99">
        <v>5</v>
      </c>
      <c r="D272" s="99" t="str">
        <f t="shared" si="50"/>
        <v>382</v>
      </c>
      <c r="E272" s="99" t="str">
        <f t="shared" si="51"/>
        <v>1</v>
      </c>
      <c r="F272" s="99" t="str">
        <f t="shared" si="52"/>
        <v>0</v>
      </c>
      <c r="G272" s="99">
        <f t="shared" si="53"/>
        <v>49</v>
      </c>
      <c r="H272" s="99">
        <f t="shared" si="54"/>
        <v>50</v>
      </c>
      <c r="I272" s="99">
        <v>11</v>
      </c>
      <c r="J272" t="s">
        <v>124</v>
      </c>
      <c r="K272" t="s">
        <v>125</v>
      </c>
      <c r="L272" t="s">
        <v>417</v>
      </c>
      <c r="M272" t="s">
        <v>512</v>
      </c>
      <c r="N272" t="s">
        <v>609</v>
      </c>
      <c r="O272" t="s">
        <v>418</v>
      </c>
      <c r="P272" t="s">
        <v>49</v>
      </c>
      <c r="Q272" t="s">
        <v>617</v>
      </c>
      <c r="R272" t="s">
        <v>539</v>
      </c>
      <c r="S272" t="s">
        <v>203</v>
      </c>
      <c r="T272" t="s">
        <v>204</v>
      </c>
      <c r="U272">
        <v>5</v>
      </c>
      <c r="V272" t="s">
        <v>205</v>
      </c>
      <c r="W272" s="96">
        <v>49</v>
      </c>
      <c r="X272" t="s">
        <v>419</v>
      </c>
      <c r="Y272" t="s">
        <v>420</v>
      </c>
      <c r="Z272" t="s">
        <v>421</v>
      </c>
      <c r="AA272">
        <v>3000</v>
      </c>
      <c r="AB272" t="s">
        <v>44</v>
      </c>
      <c r="AC272">
        <v>3821</v>
      </c>
      <c r="AD272" t="s">
        <v>144</v>
      </c>
      <c r="AE272" s="96">
        <v>50</v>
      </c>
      <c r="AF272" t="s">
        <v>423</v>
      </c>
      <c r="AG272" s="6">
        <v>270000</v>
      </c>
      <c r="AH272" s="1">
        <v>270000</v>
      </c>
      <c r="AI272" s="1">
        <v>0</v>
      </c>
      <c r="AJ272" s="1">
        <v>0</v>
      </c>
      <c r="AK272" s="1">
        <f t="shared" si="55"/>
        <v>0</v>
      </c>
      <c r="AL272" s="1">
        <v>0</v>
      </c>
      <c r="AM272" s="1">
        <f t="shared" si="56"/>
        <v>0</v>
      </c>
      <c r="AN272" s="1">
        <v>0</v>
      </c>
      <c r="AO272" s="1">
        <v>0</v>
      </c>
      <c r="AP272" s="1">
        <v>0</v>
      </c>
      <c r="AQ272" s="1">
        <f t="shared" si="57"/>
        <v>270000</v>
      </c>
      <c r="AR272">
        <v>0</v>
      </c>
      <c r="AS272">
        <v>0</v>
      </c>
      <c r="AT272">
        <v>0</v>
      </c>
      <c r="AU272">
        <v>0</v>
      </c>
      <c r="AV272">
        <v>0</v>
      </c>
      <c r="AW272" s="93">
        <v>0</v>
      </c>
      <c r="AX272" s="1">
        <f t="shared" si="58"/>
        <v>270000</v>
      </c>
      <c r="AY272" s="1">
        <v>0</v>
      </c>
      <c r="AZ272" s="1"/>
      <c r="BA272" s="1"/>
      <c r="BB272" s="1">
        <f t="shared" si="59"/>
        <v>270000</v>
      </c>
    </row>
    <row r="273" spans="1:55" hidden="1" x14ac:dyDescent="0.3">
      <c r="A273" t="str">
        <f>VLOOKUP(B273,'Cubo 13 de marzo'!$A$1:$I$384,1,0)</f>
        <v>538210330011</v>
      </c>
      <c r="B273" t="str">
        <f t="shared" si="49"/>
        <v>538210330011</v>
      </c>
      <c r="C273" s="99">
        <v>5</v>
      </c>
      <c r="D273" s="99" t="str">
        <f t="shared" si="50"/>
        <v>382</v>
      </c>
      <c r="E273" s="99" t="str">
        <f t="shared" si="51"/>
        <v>1</v>
      </c>
      <c r="F273" s="99" t="str">
        <f t="shared" si="52"/>
        <v>0</v>
      </c>
      <c r="G273" s="99">
        <f t="shared" si="53"/>
        <v>33</v>
      </c>
      <c r="H273" s="99" t="str">
        <f t="shared" si="54"/>
        <v>00</v>
      </c>
      <c r="I273" s="99">
        <v>11</v>
      </c>
      <c r="J273" t="s">
        <v>124</v>
      </c>
      <c r="K273" t="s">
        <v>125</v>
      </c>
      <c r="L273" t="s">
        <v>433</v>
      </c>
      <c r="M273" t="s">
        <v>512</v>
      </c>
      <c r="N273" t="s">
        <v>513</v>
      </c>
      <c r="O273" t="s">
        <v>434</v>
      </c>
      <c r="P273" t="s">
        <v>49</v>
      </c>
      <c r="Q273" t="s">
        <v>617</v>
      </c>
      <c r="R273" t="s">
        <v>539</v>
      </c>
      <c r="S273" t="s">
        <v>331</v>
      </c>
      <c r="T273" t="s">
        <v>332</v>
      </c>
      <c r="U273">
        <v>2</v>
      </c>
      <c r="V273" t="s">
        <v>180</v>
      </c>
      <c r="W273" s="96">
        <v>33</v>
      </c>
      <c r="X273" t="s">
        <v>435</v>
      </c>
      <c r="Y273" t="s">
        <v>436</v>
      </c>
      <c r="Z273" t="s">
        <v>437</v>
      </c>
      <c r="AA273">
        <v>3000</v>
      </c>
      <c r="AB273" t="s">
        <v>44</v>
      </c>
      <c r="AC273">
        <v>3821</v>
      </c>
      <c r="AD273" t="s">
        <v>144</v>
      </c>
      <c r="AE273" s="96" t="s">
        <v>1148</v>
      </c>
      <c r="AF273" t="s">
        <v>57</v>
      </c>
      <c r="AG273" s="6">
        <v>150000</v>
      </c>
      <c r="AH273" s="1">
        <v>150000</v>
      </c>
      <c r="AI273" s="1">
        <v>0</v>
      </c>
      <c r="AJ273" s="1">
        <v>0</v>
      </c>
      <c r="AK273" s="1">
        <f t="shared" si="55"/>
        <v>0</v>
      </c>
      <c r="AL273" s="1">
        <v>0</v>
      </c>
      <c r="AM273" s="1">
        <f t="shared" si="56"/>
        <v>0</v>
      </c>
      <c r="AN273" s="1">
        <v>0</v>
      </c>
      <c r="AO273" s="1">
        <v>0</v>
      </c>
      <c r="AP273" s="1">
        <v>0</v>
      </c>
      <c r="AQ273" s="1">
        <f t="shared" si="57"/>
        <v>150000</v>
      </c>
      <c r="AR273">
        <v>0</v>
      </c>
      <c r="AS273">
        <v>0</v>
      </c>
      <c r="AT273">
        <v>0</v>
      </c>
      <c r="AU273">
        <v>0</v>
      </c>
      <c r="AV273">
        <v>0</v>
      </c>
      <c r="AW273" s="93">
        <v>0</v>
      </c>
      <c r="AX273" s="1">
        <f t="shared" si="58"/>
        <v>150000</v>
      </c>
      <c r="AY273" s="1">
        <v>0</v>
      </c>
      <c r="AZ273" s="1"/>
      <c r="BA273" s="1"/>
      <c r="BB273" s="1">
        <f t="shared" si="59"/>
        <v>150000</v>
      </c>
    </row>
    <row r="274" spans="1:55" hidden="1" x14ac:dyDescent="0.3">
      <c r="A274" t="str">
        <f>VLOOKUP(B274,'Cubo 13 de marzo'!$A$1:$I$384,1,0)</f>
        <v>538410330011</v>
      </c>
      <c r="B274" t="str">
        <f t="shared" si="49"/>
        <v>538410330011</v>
      </c>
      <c r="C274" s="99">
        <v>5</v>
      </c>
      <c r="D274" s="99" t="str">
        <f t="shared" si="50"/>
        <v>384</v>
      </c>
      <c r="E274" s="99" t="str">
        <f t="shared" si="51"/>
        <v>1</v>
      </c>
      <c r="F274" s="99" t="str">
        <f t="shared" si="52"/>
        <v>0</v>
      </c>
      <c r="G274" s="99">
        <f t="shared" si="53"/>
        <v>33</v>
      </c>
      <c r="H274" s="99" t="str">
        <f t="shared" si="54"/>
        <v>00</v>
      </c>
      <c r="I274" s="99">
        <v>11</v>
      </c>
      <c r="J274" t="s">
        <v>124</v>
      </c>
      <c r="K274" t="s">
        <v>125</v>
      </c>
      <c r="L274" t="s">
        <v>433</v>
      </c>
      <c r="M274" t="s">
        <v>512</v>
      </c>
      <c r="N274" t="s">
        <v>513</v>
      </c>
      <c r="O274" t="s">
        <v>434</v>
      </c>
      <c r="P274" t="s">
        <v>49</v>
      </c>
      <c r="Q274" t="s">
        <v>617</v>
      </c>
      <c r="R274" t="s">
        <v>539</v>
      </c>
      <c r="S274" t="s">
        <v>331</v>
      </c>
      <c r="T274" t="s">
        <v>332</v>
      </c>
      <c r="U274">
        <v>2</v>
      </c>
      <c r="V274" t="s">
        <v>180</v>
      </c>
      <c r="W274" s="96">
        <v>33</v>
      </c>
      <c r="X274" t="s">
        <v>435</v>
      </c>
      <c r="Y274" t="s">
        <v>436</v>
      </c>
      <c r="Z274" t="s">
        <v>437</v>
      </c>
      <c r="AA274">
        <v>3000</v>
      </c>
      <c r="AB274" t="s">
        <v>44</v>
      </c>
      <c r="AC274">
        <v>3841</v>
      </c>
      <c r="AD274" t="s">
        <v>438</v>
      </c>
      <c r="AE274" s="96" t="s">
        <v>1148</v>
      </c>
      <c r="AF274" t="s">
        <v>57</v>
      </c>
      <c r="AG274" s="6">
        <v>100000</v>
      </c>
      <c r="AH274" s="1">
        <v>100000</v>
      </c>
      <c r="AI274" s="1">
        <v>0</v>
      </c>
      <c r="AJ274" s="1">
        <v>0</v>
      </c>
      <c r="AK274" s="1">
        <f t="shared" si="55"/>
        <v>0</v>
      </c>
      <c r="AL274" s="1">
        <v>0</v>
      </c>
      <c r="AM274" s="1">
        <f t="shared" si="56"/>
        <v>0</v>
      </c>
      <c r="AN274" s="1">
        <v>0</v>
      </c>
      <c r="AO274" s="1">
        <v>0</v>
      </c>
      <c r="AP274" s="1">
        <v>0</v>
      </c>
      <c r="AQ274" s="1">
        <f t="shared" si="57"/>
        <v>100000</v>
      </c>
      <c r="AR274">
        <v>0</v>
      </c>
      <c r="AS274">
        <v>0</v>
      </c>
      <c r="AT274">
        <v>0</v>
      </c>
      <c r="AU274">
        <v>0</v>
      </c>
      <c r="AV274">
        <v>0</v>
      </c>
      <c r="AW274" s="93">
        <v>0</v>
      </c>
      <c r="AX274" s="1">
        <f t="shared" si="58"/>
        <v>100000</v>
      </c>
      <c r="AY274" s="1">
        <v>0</v>
      </c>
      <c r="AZ274" s="1"/>
      <c r="BA274" s="1"/>
      <c r="BB274" s="1">
        <f t="shared" si="59"/>
        <v>100000</v>
      </c>
    </row>
    <row r="275" spans="1:55" hidden="1" x14ac:dyDescent="0.3">
      <c r="A275" t="str">
        <f>VLOOKUP(B275,'Cubo 13 de marzo'!$A$1:$I$384,1,0)</f>
        <v>539110120011</v>
      </c>
      <c r="B275" t="str">
        <f t="shared" si="49"/>
        <v>539110120011</v>
      </c>
      <c r="C275" s="99">
        <v>5</v>
      </c>
      <c r="D275" s="99" t="str">
        <f t="shared" si="50"/>
        <v>391</v>
      </c>
      <c r="E275" s="99" t="str">
        <f t="shared" si="51"/>
        <v>1</v>
      </c>
      <c r="F275" s="99" t="str">
        <f t="shared" si="52"/>
        <v>0</v>
      </c>
      <c r="G275" s="99">
        <f t="shared" si="53"/>
        <v>12</v>
      </c>
      <c r="H275" s="99" t="str">
        <f t="shared" si="54"/>
        <v>00</v>
      </c>
      <c r="I275" s="99">
        <v>11</v>
      </c>
      <c r="J275" t="s">
        <v>124</v>
      </c>
      <c r="K275" t="s">
        <v>125</v>
      </c>
      <c r="L275" t="s">
        <v>81</v>
      </c>
      <c r="M275" t="s">
        <v>615</v>
      </c>
      <c r="N275" t="s">
        <v>606</v>
      </c>
      <c r="O275" t="s">
        <v>82</v>
      </c>
      <c r="P275" t="s">
        <v>383</v>
      </c>
      <c r="Q275" t="s">
        <v>620</v>
      </c>
      <c r="R275" t="s">
        <v>539</v>
      </c>
      <c r="S275" t="s">
        <v>91</v>
      </c>
      <c r="T275" t="s">
        <v>92</v>
      </c>
      <c r="U275">
        <v>4</v>
      </c>
      <c r="V275" t="s">
        <v>40</v>
      </c>
      <c r="W275" s="96">
        <v>12</v>
      </c>
      <c r="X275" t="s">
        <v>386</v>
      </c>
      <c r="Y275" t="s">
        <v>384</v>
      </c>
      <c r="Z275" t="s">
        <v>385</v>
      </c>
      <c r="AA275">
        <v>3000</v>
      </c>
      <c r="AB275" t="s">
        <v>44</v>
      </c>
      <c r="AC275">
        <v>3911</v>
      </c>
      <c r="AD275" t="s">
        <v>391</v>
      </c>
      <c r="AE275" s="96" t="s">
        <v>1148</v>
      </c>
      <c r="AF275" t="s">
        <v>57</v>
      </c>
      <c r="AG275" s="6">
        <v>500000</v>
      </c>
      <c r="AH275" s="1">
        <v>500000</v>
      </c>
      <c r="AI275" s="1">
        <v>22906.2</v>
      </c>
      <c r="AJ275" s="1">
        <v>22906.2</v>
      </c>
      <c r="AK275" s="1">
        <f t="shared" si="55"/>
        <v>0</v>
      </c>
      <c r="AL275" s="1">
        <v>22906.2</v>
      </c>
      <c r="AM275" s="1">
        <f t="shared" si="56"/>
        <v>22906.2</v>
      </c>
      <c r="AN275" s="1">
        <v>0</v>
      </c>
      <c r="AO275" s="1">
        <v>0</v>
      </c>
      <c r="AP275" s="1">
        <v>0</v>
      </c>
      <c r="AQ275" s="1">
        <f t="shared" si="57"/>
        <v>477093.8</v>
      </c>
      <c r="AR275">
        <v>0</v>
      </c>
      <c r="AS275">
        <v>0</v>
      </c>
      <c r="AT275">
        <v>0</v>
      </c>
      <c r="AU275">
        <v>0</v>
      </c>
      <c r="AV275">
        <v>0</v>
      </c>
      <c r="AW275" s="93">
        <v>0</v>
      </c>
      <c r="AX275" s="1">
        <f t="shared" si="58"/>
        <v>500000</v>
      </c>
      <c r="AY275" s="1">
        <v>0</v>
      </c>
      <c r="AZ275" s="1"/>
      <c r="BA275" s="1"/>
      <c r="BB275" s="1">
        <f t="shared" si="59"/>
        <v>477093.8</v>
      </c>
    </row>
    <row r="276" spans="1:55" hidden="1" x14ac:dyDescent="0.3">
      <c r="A276" t="str">
        <f>VLOOKUP(B276,'Cubo 13 de marzo'!$A$1:$I$384,1,0)</f>
        <v>539212086725</v>
      </c>
      <c r="B276" t="str">
        <f t="shared" si="49"/>
        <v>539212086725</v>
      </c>
      <c r="C276" s="99">
        <v>5</v>
      </c>
      <c r="D276" s="99" t="str">
        <f t="shared" si="50"/>
        <v>392</v>
      </c>
      <c r="E276" s="99" t="str">
        <f t="shared" si="51"/>
        <v>1</v>
      </c>
      <c r="F276" s="99" t="str">
        <f t="shared" si="52"/>
        <v>2</v>
      </c>
      <c r="G276" s="99" t="str">
        <f t="shared" si="53"/>
        <v>08</v>
      </c>
      <c r="H276" s="99" t="str">
        <f t="shared" si="54"/>
        <v>67</v>
      </c>
      <c r="I276" s="99">
        <v>25</v>
      </c>
      <c r="J276" t="s">
        <v>495</v>
      </c>
      <c r="K276" t="s">
        <v>496</v>
      </c>
      <c r="L276" t="s">
        <v>81</v>
      </c>
      <c r="M276" t="s">
        <v>615</v>
      </c>
      <c r="N276" t="s">
        <v>606</v>
      </c>
      <c r="O276" t="s">
        <v>82</v>
      </c>
      <c r="P276" t="s">
        <v>49</v>
      </c>
      <c r="Q276" t="s">
        <v>617</v>
      </c>
      <c r="R276" t="s">
        <v>539</v>
      </c>
      <c r="S276" t="s">
        <v>83</v>
      </c>
      <c r="T276" t="s">
        <v>84</v>
      </c>
      <c r="U276">
        <v>4</v>
      </c>
      <c r="V276" t="s">
        <v>40</v>
      </c>
      <c r="W276" s="96" t="s">
        <v>1156</v>
      </c>
      <c r="X276" t="s">
        <v>85</v>
      </c>
      <c r="Y276" t="s">
        <v>86</v>
      </c>
      <c r="Z276" t="s">
        <v>87</v>
      </c>
      <c r="AA276">
        <v>3000</v>
      </c>
      <c r="AB276" t="s">
        <v>44</v>
      </c>
      <c r="AC276">
        <v>3921</v>
      </c>
      <c r="AD276" t="s">
        <v>497</v>
      </c>
      <c r="AE276" s="96" t="s">
        <v>1158</v>
      </c>
      <c r="AF276" t="s">
        <v>57</v>
      </c>
      <c r="AG276" s="6">
        <v>3412951.5</v>
      </c>
      <c r="AH276" s="1">
        <v>0</v>
      </c>
      <c r="AI276" s="1">
        <v>3412951.5</v>
      </c>
      <c r="AJ276" s="1">
        <v>3412951.5</v>
      </c>
      <c r="AK276" s="1">
        <f t="shared" si="55"/>
        <v>0</v>
      </c>
      <c r="AL276" s="1">
        <v>3412951.5</v>
      </c>
      <c r="AM276" s="1">
        <f t="shared" si="56"/>
        <v>0</v>
      </c>
      <c r="AN276" s="1">
        <v>3412951.5</v>
      </c>
      <c r="AO276" s="1">
        <v>0</v>
      </c>
      <c r="AP276" s="1">
        <v>3412951.5</v>
      </c>
      <c r="AQ276" s="1">
        <f t="shared" si="57"/>
        <v>0</v>
      </c>
      <c r="AR276" s="1">
        <v>3412951.5</v>
      </c>
      <c r="AS276">
        <v>0</v>
      </c>
      <c r="AT276">
        <v>0</v>
      </c>
      <c r="AU276">
        <v>0</v>
      </c>
      <c r="AV276" s="1">
        <v>3412951.5</v>
      </c>
      <c r="AW276" s="100">
        <v>1688089.5500000007</v>
      </c>
      <c r="AX276" s="1">
        <f t="shared" si="58"/>
        <v>5101041.0500000007</v>
      </c>
      <c r="AY276" s="1">
        <v>0</v>
      </c>
      <c r="AZ276" s="1"/>
      <c r="BA276" s="1"/>
      <c r="BB276" s="1">
        <f t="shared" si="59"/>
        <v>1688089.5500000007</v>
      </c>
    </row>
    <row r="277" spans="1:55" hidden="1" x14ac:dyDescent="0.3">
      <c r="A277" t="str">
        <f>VLOOKUP(B277,'Cubo 13 de marzo'!$A$1:$I$384,1,0)</f>
        <v>539211086926</v>
      </c>
      <c r="B277" t="str">
        <f t="shared" si="49"/>
        <v>539211086926</v>
      </c>
      <c r="C277" s="99">
        <v>5</v>
      </c>
      <c r="D277" s="99" t="str">
        <f t="shared" si="50"/>
        <v>392</v>
      </c>
      <c r="E277" s="99" t="str">
        <f t="shared" si="51"/>
        <v>1</v>
      </c>
      <c r="F277" s="99" t="str">
        <f t="shared" si="52"/>
        <v>1</v>
      </c>
      <c r="G277" s="99" t="str">
        <f t="shared" si="53"/>
        <v>08</v>
      </c>
      <c r="H277" s="99" t="str">
        <f t="shared" si="54"/>
        <v>69</v>
      </c>
      <c r="I277" s="99">
        <v>26</v>
      </c>
      <c r="J277" t="s">
        <v>498</v>
      </c>
      <c r="K277" t="s">
        <v>499</v>
      </c>
      <c r="L277" t="s">
        <v>81</v>
      </c>
      <c r="M277" t="s">
        <v>615</v>
      </c>
      <c r="N277" t="s">
        <v>606</v>
      </c>
      <c r="O277" t="s">
        <v>82</v>
      </c>
      <c r="P277" t="s">
        <v>49</v>
      </c>
      <c r="Q277" t="s">
        <v>617</v>
      </c>
      <c r="R277" t="s">
        <v>539</v>
      </c>
      <c r="S277" t="s">
        <v>83</v>
      </c>
      <c r="T277" t="s">
        <v>84</v>
      </c>
      <c r="U277">
        <v>4</v>
      </c>
      <c r="V277" t="s">
        <v>40</v>
      </c>
      <c r="W277" s="96" t="s">
        <v>1156</v>
      </c>
      <c r="X277" t="s">
        <v>85</v>
      </c>
      <c r="Y277" t="s">
        <v>86</v>
      </c>
      <c r="Z277" t="s">
        <v>87</v>
      </c>
      <c r="AA277">
        <v>3000</v>
      </c>
      <c r="AB277" t="s">
        <v>44</v>
      </c>
      <c r="AC277">
        <v>3921</v>
      </c>
      <c r="AD277" t="s">
        <v>497</v>
      </c>
      <c r="AE277" s="96" t="s">
        <v>1159</v>
      </c>
      <c r="AF277" t="s">
        <v>57</v>
      </c>
      <c r="AG277" s="6">
        <v>674.53</v>
      </c>
      <c r="AH277" s="1">
        <v>0</v>
      </c>
      <c r="AI277" s="1">
        <v>674.53</v>
      </c>
      <c r="AJ277" s="1">
        <v>674.53</v>
      </c>
      <c r="AK277" s="1">
        <f t="shared" si="55"/>
        <v>0</v>
      </c>
      <c r="AL277" s="1">
        <v>674.53</v>
      </c>
      <c r="AM277" s="1">
        <f t="shared" si="56"/>
        <v>0</v>
      </c>
      <c r="AN277" s="1">
        <v>674.53</v>
      </c>
      <c r="AO277" s="1">
        <v>0</v>
      </c>
      <c r="AP277" s="1">
        <v>674.53</v>
      </c>
      <c r="AQ277" s="1">
        <f t="shared" si="57"/>
        <v>0</v>
      </c>
      <c r="AR277">
        <v>674.53</v>
      </c>
      <c r="AS277">
        <v>0</v>
      </c>
      <c r="AT277">
        <v>0</v>
      </c>
      <c r="AU277">
        <v>0</v>
      </c>
      <c r="AV277">
        <v>674.53</v>
      </c>
      <c r="AW277" s="100">
        <v>12306.74</v>
      </c>
      <c r="AX277" s="1">
        <f t="shared" si="58"/>
        <v>12981.27</v>
      </c>
      <c r="AY277" s="1">
        <v>0</v>
      </c>
      <c r="AZ277" s="1"/>
      <c r="BA277" s="1"/>
      <c r="BB277" s="1">
        <f t="shared" si="59"/>
        <v>12306.74</v>
      </c>
    </row>
    <row r="278" spans="1:55" hidden="1" x14ac:dyDescent="0.3">
      <c r="A278" t="str">
        <f>VLOOKUP(B278,'Cubo 13 de marzo'!$A$1:$I$384,1,0)</f>
        <v>539211086825</v>
      </c>
      <c r="B278" t="str">
        <f t="shared" si="49"/>
        <v>539211086825</v>
      </c>
      <c r="C278" s="99">
        <v>5</v>
      </c>
      <c r="D278" s="99" t="str">
        <f t="shared" si="50"/>
        <v>392</v>
      </c>
      <c r="E278" s="99" t="str">
        <f t="shared" si="51"/>
        <v>1</v>
      </c>
      <c r="F278" s="99" t="str">
        <f t="shared" si="52"/>
        <v>1</v>
      </c>
      <c r="G278" s="99" t="str">
        <f t="shared" si="53"/>
        <v>08</v>
      </c>
      <c r="H278" s="99" t="str">
        <f t="shared" si="54"/>
        <v>68</v>
      </c>
      <c r="I278" s="99">
        <v>25</v>
      </c>
      <c r="J278" t="s">
        <v>500</v>
      </c>
      <c r="K278" t="s">
        <v>501</v>
      </c>
      <c r="L278" t="s">
        <v>81</v>
      </c>
      <c r="M278" t="s">
        <v>615</v>
      </c>
      <c r="N278" t="s">
        <v>606</v>
      </c>
      <c r="O278" t="s">
        <v>82</v>
      </c>
      <c r="P278" t="s">
        <v>49</v>
      </c>
      <c r="Q278" t="s">
        <v>617</v>
      </c>
      <c r="R278" t="s">
        <v>539</v>
      </c>
      <c r="S278" t="s">
        <v>83</v>
      </c>
      <c r="T278" t="s">
        <v>84</v>
      </c>
      <c r="U278">
        <v>4</v>
      </c>
      <c r="V278" t="s">
        <v>40</v>
      </c>
      <c r="W278" s="96" t="s">
        <v>1156</v>
      </c>
      <c r="X278" t="s">
        <v>85</v>
      </c>
      <c r="Y278" t="s">
        <v>86</v>
      </c>
      <c r="Z278" t="s">
        <v>87</v>
      </c>
      <c r="AA278">
        <v>3000</v>
      </c>
      <c r="AB278" t="s">
        <v>44</v>
      </c>
      <c r="AC278">
        <v>3921</v>
      </c>
      <c r="AD278" t="s">
        <v>497</v>
      </c>
      <c r="AE278" s="96" t="s">
        <v>1160</v>
      </c>
      <c r="AF278" t="s">
        <v>57</v>
      </c>
      <c r="AG278" s="6">
        <v>2586008.42</v>
      </c>
      <c r="AH278" s="1">
        <v>0</v>
      </c>
      <c r="AI278" s="1">
        <v>2586008.42</v>
      </c>
      <c r="AJ278" s="1">
        <v>2586008.42</v>
      </c>
      <c r="AK278" s="1">
        <f t="shared" si="55"/>
        <v>0</v>
      </c>
      <c r="AL278" s="1">
        <v>2586008.42</v>
      </c>
      <c r="AM278" s="1">
        <f t="shared" si="56"/>
        <v>0</v>
      </c>
      <c r="AN278" s="1">
        <v>2586008.42</v>
      </c>
      <c r="AO278" s="1">
        <v>0</v>
      </c>
      <c r="AP278" s="1">
        <v>2586008.42</v>
      </c>
      <c r="AQ278" s="1">
        <f t="shared" si="57"/>
        <v>0</v>
      </c>
      <c r="AR278" s="1">
        <v>2586008.42</v>
      </c>
      <c r="AS278">
        <v>0</v>
      </c>
      <c r="AT278">
        <v>0</v>
      </c>
      <c r="AU278">
        <v>0</v>
      </c>
      <c r="AV278" s="1">
        <v>2586008.42</v>
      </c>
      <c r="AW278" s="100">
        <v>58812.78</v>
      </c>
      <c r="AX278" s="1">
        <f t="shared" si="58"/>
        <v>2644821.1999999997</v>
      </c>
      <c r="AY278" s="1">
        <f>7389.84+51422.94</f>
        <v>58812.78</v>
      </c>
      <c r="AZ278" s="1"/>
      <c r="BA278" s="1"/>
      <c r="BB278" s="1">
        <f t="shared" si="59"/>
        <v>0</v>
      </c>
      <c r="BC278" t="s">
        <v>522</v>
      </c>
    </row>
    <row r="279" spans="1:55" hidden="1" x14ac:dyDescent="0.3">
      <c r="A279" t="str">
        <f>VLOOKUP(B279,'Cubo 13 de marzo'!$A$1:$I$384,1,0)</f>
        <v>539220090011</v>
      </c>
      <c r="B279" t="str">
        <f t="shared" si="49"/>
        <v>539220090011</v>
      </c>
      <c r="C279" s="99">
        <v>5</v>
      </c>
      <c r="D279" s="99" t="str">
        <f t="shared" si="50"/>
        <v>392</v>
      </c>
      <c r="E279" s="99" t="str">
        <f t="shared" si="51"/>
        <v>2</v>
      </c>
      <c r="F279" s="99" t="str">
        <f t="shared" si="52"/>
        <v>0</v>
      </c>
      <c r="G279" s="99" t="str">
        <f t="shared" si="53"/>
        <v>09</v>
      </c>
      <c r="H279" s="99" t="str">
        <f t="shared" si="54"/>
        <v>00</v>
      </c>
      <c r="I279" s="99">
        <v>11</v>
      </c>
      <c r="J279" t="s">
        <v>124</v>
      </c>
      <c r="K279" t="s">
        <v>125</v>
      </c>
      <c r="L279" t="s">
        <v>81</v>
      </c>
      <c r="M279" t="s">
        <v>615</v>
      </c>
      <c r="N279" t="s">
        <v>606</v>
      </c>
      <c r="O279" t="s">
        <v>82</v>
      </c>
      <c r="P279" t="s">
        <v>49</v>
      </c>
      <c r="Q279" t="s">
        <v>617</v>
      </c>
      <c r="R279" t="s">
        <v>539</v>
      </c>
      <c r="S279" t="s">
        <v>91</v>
      </c>
      <c r="T279" t="s">
        <v>92</v>
      </c>
      <c r="U279">
        <v>4</v>
      </c>
      <c r="V279" t="s">
        <v>40</v>
      </c>
      <c r="W279" s="96" t="s">
        <v>1157</v>
      </c>
      <c r="X279" t="s">
        <v>97</v>
      </c>
      <c r="Y279" t="s">
        <v>94</v>
      </c>
      <c r="Z279" t="s">
        <v>95</v>
      </c>
      <c r="AA279">
        <v>3000</v>
      </c>
      <c r="AB279" t="s">
        <v>44</v>
      </c>
      <c r="AC279">
        <v>3922</v>
      </c>
      <c r="AD279" t="s">
        <v>282</v>
      </c>
      <c r="AE279" s="96" t="s">
        <v>1148</v>
      </c>
      <c r="AF279" t="s">
        <v>57</v>
      </c>
      <c r="AG279" s="6">
        <v>500000</v>
      </c>
      <c r="AH279" s="1">
        <v>500000</v>
      </c>
      <c r="AI279" s="1">
        <v>0</v>
      </c>
      <c r="AJ279" s="1">
        <v>0</v>
      </c>
      <c r="AK279" s="1">
        <f t="shared" si="55"/>
        <v>0</v>
      </c>
      <c r="AL279" s="1">
        <v>0</v>
      </c>
      <c r="AM279" s="1">
        <f t="shared" si="56"/>
        <v>0</v>
      </c>
      <c r="AN279" s="1">
        <v>0</v>
      </c>
      <c r="AO279" s="1">
        <v>0</v>
      </c>
      <c r="AP279" s="1">
        <v>0</v>
      </c>
      <c r="AQ279" s="1">
        <f t="shared" si="57"/>
        <v>500000</v>
      </c>
      <c r="AR279">
        <v>0</v>
      </c>
      <c r="AS279">
        <v>0</v>
      </c>
      <c r="AT279">
        <v>0</v>
      </c>
      <c r="AU279">
        <v>0</v>
      </c>
      <c r="AV279">
        <v>0</v>
      </c>
      <c r="AW279" s="93">
        <v>0</v>
      </c>
      <c r="AX279" s="1">
        <f t="shared" si="58"/>
        <v>500000</v>
      </c>
      <c r="AY279" s="1">
        <v>0</v>
      </c>
      <c r="AZ279" s="1"/>
      <c r="BA279" s="1"/>
      <c r="BB279" s="1">
        <f t="shared" si="59"/>
        <v>500000</v>
      </c>
    </row>
    <row r="280" spans="1:55" hidden="1" x14ac:dyDescent="0.3">
      <c r="A280" t="str">
        <f>VLOOKUP(B280,'Cubo 13 de marzo'!$A$1:$I$384,1,0)</f>
        <v>539220433411</v>
      </c>
      <c r="B280" t="str">
        <f t="shared" si="49"/>
        <v>539220433411</v>
      </c>
      <c r="C280" s="99">
        <v>5</v>
      </c>
      <c r="D280" s="99" t="str">
        <f t="shared" si="50"/>
        <v>392</v>
      </c>
      <c r="E280" s="99" t="str">
        <f t="shared" si="51"/>
        <v>2</v>
      </c>
      <c r="F280" s="99" t="str">
        <f t="shared" si="52"/>
        <v>0</v>
      </c>
      <c r="G280" s="99">
        <f t="shared" si="53"/>
        <v>43</v>
      </c>
      <c r="H280" s="99">
        <f t="shared" si="54"/>
        <v>34</v>
      </c>
      <c r="I280" s="99">
        <v>11</v>
      </c>
      <c r="J280" t="s">
        <v>124</v>
      </c>
      <c r="K280" t="s">
        <v>125</v>
      </c>
      <c r="L280" t="s">
        <v>111</v>
      </c>
      <c r="M280" t="s">
        <v>512</v>
      </c>
      <c r="N280" t="s">
        <v>609</v>
      </c>
      <c r="O280" t="s">
        <v>112</v>
      </c>
      <c r="P280" t="s">
        <v>49</v>
      </c>
      <c r="Q280" t="s">
        <v>617</v>
      </c>
      <c r="R280" t="s">
        <v>539</v>
      </c>
      <c r="S280" t="s">
        <v>103</v>
      </c>
      <c r="T280" t="s">
        <v>104</v>
      </c>
      <c r="U280">
        <v>6</v>
      </c>
      <c r="V280" t="s">
        <v>75</v>
      </c>
      <c r="W280" s="96">
        <v>43</v>
      </c>
      <c r="X280" t="s">
        <v>113</v>
      </c>
      <c r="Y280" t="s">
        <v>114</v>
      </c>
      <c r="Z280" t="s">
        <v>115</v>
      </c>
      <c r="AA280">
        <v>3000</v>
      </c>
      <c r="AB280" t="s">
        <v>44</v>
      </c>
      <c r="AC280">
        <v>3922</v>
      </c>
      <c r="AD280" t="s">
        <v>282</v>
      </c>
      <c r="AE280" s="96">
        <v>34</v>
      </c>
      <c r="AF280" t="s">
        <v>416</v>
      </c>
      <c r="AG280" s="6">
        <v>11200000</v>
      </c>
      <c r="AH280" s="1">
        <v>11200000</v>
      </c>
      <c r="AI280" s="1">
        <v>2900465</v>
      </c>
      <c r="AJ280" s="1">
        <v>2900465</v>
      </c>
      <c r="AK280" s="1">
        <f t="shared" si="55"/>
        <v>0</v>
      </c>
      <c r="AL280" s="1">
        <v>2900465</v>
      </c>
      <c r="AM280" s="1">
        <f t="shared" si="56"/>
        <v>204970</v>
      </c>
      <c r="AN280" s="1">
        <v>2695495</v>
      </c>
      <c r="AO280" s="1">
        <v>0</v>
      </c>
      <c r="AP280" s="1">
        <v>2695495</v>
      </c>
      <c r="AQ280" s="1">
        <f t="shared" si="57"/>
        <v>8299535</v>
      </c>
      <c r="AR280">
        <v>0</v>
      </c>
      <c r="AS280">
        <v>0</v>
      </c>
      <c r="AT280">
        <v>0</v>
      </c>
      <c r="AU280">
        <v>0</v>
      </c>
      <c r="AV280">
        <v>0</v>
      </c>
      <c r="AW280" s="93">
        <v>0</v>
      </c>
      <c r="AX280" s="1">
        <f t="shared" si="58"/>
        <v>11200000</v>
      </c>
      <c r="AY280" s="1">
        <v>0</v>
      </c>
      <c r="AZ280" s="1"/>
      <c r="BA280" s="1"/>
      <c r="BB280" s="1">
        <f t="shared" si="59"/>
        <v>8299535</v>
      </c>
    </row>
    <row r="281" spans="1:55" hidden="1" x14ac:dyDescent="0.3">
      <c r="A281" t="str">
        <f>VLOOKUP(B281,'Cubo 13 de marzo'!$A$1:$I$384,1,0)</f>
        <v>539410210011</v>
      </c>
      <c r="B281" t="str">
        <f t="shared" si="49"/>
        <v>539410210011</v>
      </c>
      <c r="C281" s="99">
        <v>5</v>
      </c>
      <c r="D281" s="99" t="str">
        <f t="shared" si="50"/>
        <v>394</v>
      </c>
      <c r="E281" s="99" t="str">
        <f t="shared" si="51"/>
        <v>1</v>
      </c>
      <c r="F281" s="99" t="str">
        <f t="shared" si="52"/>
        <v>0</v>
      </c>
      <c r="G281" s="99">
        <f t="shared" si="53"/>
        <v>21</v>
      </c>
      <c r="H281" s="99" t="str">
        <f t="shared" si="54"/>
        <v>00</v>
      </c>
      <c r="I281" s="99">
        <v>11</v>
      </c>
      <c r="J281" t="s">
        <v>124</v>
      </c>
      <c r="K281" t="s">
        <v>125</v>
      </c>
      <c r="L281" t="s">
        <v>58</v>
      </c>
      <c r="M281" t="s">
        <v>615</v>
      </c>
      <c r="N281" t="s">
        <v>607</v>
      </c>
      <c r="O281" t="s">
        <v>59</v>
      </c>
      <c r="P281" t="s">
        <v>49</v>
      </c>
      <c r="Q281" t="s">
        <v>617</v>
      </c>
      <c r="R281" t="s">
        <v>539</v>
      </c>
      <c r="S281" t="s">
        <v>60</v>
      </c>
      <c r="T281" t="s">
        <v>61</v>
      </c>
      <c r="U281">
        <v>1</v>
      </c>
      <c r="V281" t="s">
        <v>62</v>
      </c>
      <c r="W281" s="96">
        <v>21</v>
      </c>
      <c r="X281" t="s">
        <v>69</v>
      </c>
      <c r="Y281" t="s">
        <v>64</v>
      </c>
      <c r="Z281" t="s">
        <v>65</v>
      </c>
      <c r="AA281">
        <v>3000</v>
      </c>
      <c r="AB281" t="s">
        <v>44</v>
      </c>
      <c r="AC281">
        <v>3941</v>
      </c>
      <c r="AD281" t="s">
        <v>193</v>
      </c>
      <c r="AE281" s="96" t="s">
        <v>1148</v>
      </c>
      <c r="AF281" t="s">
        <v>57</v>
      </c>
      <c r="AG281" s="6">
        <v>70000</v>
      </c>
      <c r="AH281" s="1">
        <v>70000</v>
      </c>
      <c r="AI281" s="1">
        <v>0</v>
      </c>
      <c r="AJ281" s="1">
        <v>0</v>
      </c>
      <c r="AK281" s="1">
        <f t="shared" si="55"/>
        <v>0</v>
      </c>
      <c r="AL281" s="1">
        <v>0</v>
      </c>
      <c r="AM281" s="1">
        <f t="shared" si="56"/>
        <v>0</v>
      </c>
      <c r="AN281" s="1">
        <v>0</v>
      </c>
      <c r="AO281" s="1">
        <v>0</v>
      </c>
      <c r="AP281" s="1">
        <v>0</v>
      </c>
      <c r="AQ281" s="1">
        <f t="shared" si="57"/>
        <v>70000</v>
      </c>
      <c r="AR281">
        <v>0</v>
      </c>
      <c r="AS281">
        <v>0</v>
      </c>
      <c r="AT281">
        <v>0</v>
      </c>
      <c r="AU281">
        <v>0</v>
      </c>
      <c r="AV281">
        <v>0</v>
      </c>
      <c r="AW281" s="93">
        <v>0</v>
      </c>
      <c r="AX281" s="1">
        <f t="shared" si="58"/>
        <v>70000</v>
      </c>
      <c r="AY281" s="1">
        <v>0</v>
      </c>
      <c r="AZ281" s="1"/>
      <c r="BA281" s="1"/>
      <c r="BB281" s="1">
        <f t="shared" si="59"/>
        <v>70000</v>
      </c>
    </row>
    <row r="282" spans="1:55" hidden="1" x14ac:dyDescent="0.3">
      <c r="A282" t="str">
        <f>VLOOKUP(B282,'Cubo 13 de marzo'!$A$1:$I$384,1,0)</f>
        <v>539410050011</v>
      </c>
      <c r="B282" t="str">
        <f t="shared" si="49"/>
        <v>539410050011</v>
      </c>
      <c r="C282" s="99">
        <v>5</v>
      </c>
      <c r="D282" s="99" t="str">
        <f t="shared" si="50"/>
        <v>394</v>
      </c>
      <c r="E282" s="99" t="str">
        <f t="shared" si="51"/>
        <v>1</v>
      </c>
      <c r="F282" s="99" t="str">
        <f t="shared" si="52"/>
        <v>0</v>
      </c>
      <c r="G282" s="99" t="str">
        <f t="shared" si="53"/>
        <v>05</v>
      </c>
      <c r="H282" s="99" t="str">
        <f t="shared" si="54"/>
        <v>00</v>
      </c>
      <c r="I282" s="99">
        <v>11</v>
      </c>
      <c r="J282" t="s">
        <v>124</v>
      </c>
      <c r="K282" t="s">
        <v>125</v>
      </c>
      <c r="L282" t="s">
        <v>81</v>
      </c>
      <c r="M282" t="s">
        <v>615</v>
      </c>
      <c r="N282" t="s">
        <v>606</v>
      </c>
      <c r="O282" t="s">
        <v>82</v>
      </c>
      <c r="P282" t="s">
        <v>49</v>
      </c>
      <c r="Q282" t="s">
        <v>617</v>
      </c>
      <c r="R282" t="s">
        <v>539</v>
      </c>
      <c r="S282" t="s">
        <v>83</v>
      </c>
      <c r="T282" t="s">
        <v>84</v>
      </c>
      <c r="U282">
        <v>4</v>
      </c>
      <c r="V282" t="s">
        <v>40</v>
      </c>
      <c r="W282" s="96" t="s">
        <v>1153</v>
      </c>
      <c r="X282" t="s">
        <v>244</v>
      </c>
      <c r="Y282" t="s">
        <v>245</v>
      </c>
      <c r="Z282" t="s">
        <v>246</v>
      </c>
      <c r="AA282">
        <v>3000</v>
      </c>
      <c r="AB282" t="s">
        <v>44</v>
      </c>
      <c r="AC282">
        <v>3941</v>
      </c>
      <c r="AD282" t="s">
        <v>193</v>
      </c>
      <c r="AE282" s="96" t="s">
        <v>1148</v>
      </c>
      <c r="AF282" t="s">
        <v>57</v>
      </c>
      <c r="AG282" s="6">
        <v>800000</v>
      </c>
      <c r="AH282" s="1">
        <v>0</v>
      </c>
      <c r="AI282" s="1">
        <v>209457.52</v>
      </c>
      <c r="AJ282" s="1">
        <v>209457.52</v>
      </c>
      <c r="AK282" s="1">
        <f t="shared" si="55"/>
        <v>0</v>
      </c>
      <c r="AL282" s="1">
        <v>209457.52</v>
      </c>
      <c r="AM282" s="1">
        <f t="shared" si="56"/>
        <v>209457.52</v>
      </c>
      <c r="AN282" s="1">
        <v>0</v>
      </c>
      <c r="AO282" s="1">
        <v>0</v>
      </c>
      <c r="AP282" s="1">
        <v>0</v>
      </c>
      <c r="AQ282" s="1">
        <f t="shared" si="57"/>
        <v>590542.48</v>
      </c>
      <c r="AR282">
        <v>0</v>
      </c>
      <c r="AS282" s="1">
        <v>800000</v>
      </c>
      <c r="AT282">
        <v>0</v>
      </c>
      <c r="AU282">
        <v>0</v>
      </c>
      <c r="AV282" s="1">
        <v>800000</v>
      </c>
      <c r="AW282" s="93">
        <v>0</v>
      </c>
      <c r="AX282" s="1">
        <f t="shared" si="58"/>
        <v>800000</v>
      </c>
      <c r="AY282" s="1">
        <v>0</v>
      </c>
      <c r="AZ282" s="1"/>
      <c r="BA282" s="1"/>
      <c r="BB282" s="1">
        <f t="shared" si="59"/>
        <v>590542.48</v>
      </c>
    </row>
    <row r="283" spans="1:55" hidden="1" x14ac:dyDescent="0.3">
      <c r="A283" t="str">
        <f>VLOOKUP(B283,'Cubo 13 de marzo'!$A$1:$I$384,1,0)</f>
        <v>539410060011</v>
      </c>
      <c r="B283" t="str">
        <f t="shared" si="49"/>
        <v>539410060011</v>
      </c>
      <c r="C283" s="99">
        <v>5</v>
      </c>
      <c r="D283" s="99" t="str">
        <f t="shared" si="50"/>
        <v>394</v>
      </c>
      <c r="E283" s="99" t="str">
        <f t="shared" si="51"/>
        <v>1</v>
      </c>
      <c r="F283" s="99" t="str">
        <f t="shared" si="52"/>
        <v>0</v>
      </c>
      <c r="G283" s="99" t="str">
        <f t="shared" si="53"/>
        <v>06</v>
      </c>
      <c r="H283" s="99" t="str">
        <f t="shared" si="54"/>
        <v>00</v>
      </c>
      <c r="I283" s="99">
        <v>11</v>
      </c>
      <c r="J283" t="s">
        <v>124</v>
      </c>
      <c r="K283" t="s">
        <v>125</v>
      </c>
      <c r="L283" t="s">
        <v>81</v>
      </c>
      <c r="M283" t="s">
        <v>615</v>
      </c>
      <c r="N283" t="s">
        <v>606</v>
      </c>
      <c r="O283" t="s">
        <v>82</v>
      </c>
      <c r="P283" t="s">
        <v>49</v>
      </c>
      <c r="Q283" t="s">
        <v>617</v>
      </c>
      <c r="R283" t="s">
        <v>539</v>
      </c>
      <c r="S283" t="s">
        <v>83</v>
      </c>
      <c r="T283" t="s">
        <v>84</v>
      </c>
      <c r="U283">
        <v>4</v>
      </c>
      <c r="V283" t="s">
        <v>40</v>
      </c>
      <c r="W283" s="96" t="s">
        <v>1154</v>
      </c>
      <c r="X283" t="s">
        <v>248</v>
      </c>
      <c r="Y283" t="s">
        <v>249</v>
      </c>
      <c r="Z283" t="s">
        <v>250</v>
      </c>
      <c r="AA283">
        <v>3000</v>
      </c>
      <c r="AB283" t="s">
        <v>44</v>
      </c>
      <c r="AC283">
        <v>3941</v>
      </c>
      <c r="AD283" t="s">
        <v>193</v>
      </c>
      <c r="AE283" s="96" t="s">
        <v>1148</v>
      </c>
      <c r="AF283" t="s">
        <v>57</v>
      </c>
      <c r="AG283" s="6">
        <v>500000</v>
      </c>
      <c r="AH283" s="1">
        <v>500000</v>
      </c>
      <c r="AI283" s="1">
        <v>0</v>
      </c>
      <c r="AJ283" s="1">
        <v>0</v>
      </c>
      <c r="AK283" s="1">
        <f t="shared" si="55"/>
        <v>0</v>
      </c>
      <c r="AL283" s="1">
        <v>0</v>
      </c>
      <c r="AM283" s="1">
        <f t="shared" si="56"/>
        <v>0</v>
      </c>
      <c r="AN283" s="1">
        <v>0</v>
      </c>
      <c r="AO283" s="1">
        <v>0</v>
      </c>
      <c r="AP283" s="1">
        <v>0</v>
      </c>
      <c r="AQ283" s="1">
        <f t="shared" si="57"/>
        <v>500000</v>
      </c>
      <c r="AR283">
        <v>0</v>
      </c>
      <c r="AS283">
        <v>0</v>
      </c>
      <c r="AT283">
        <v>0</v>
      </c>
      <c r="AU283">
        <v>0</v>
      </c>
      <c r="AV283">
        <v>0</v>
      </c>
      <c r="AW283" s="93">
        <v>0</v>
      </c>
      <c r="AX283" s="1">
        <f t="shared" si="58"/>
        <v>500000</v>
      </c>
      <c r="AY283" s="1">
        <v>0</v>
      </c>
      <c r="AZ283" s="1"/>
      <c r="BA283" s="1"/>
      <c r="BB283" s="1">
        <f t="shared" si="59"/>
        <v>500000</v>
      </c>
    </row>
    <row r="284" spans="1:55" hidden="1" x14ac:dyDescent="0.3">
      <c r="A284" t="str">
        <f>VLOOKUP(B284,'Cubo 13 de marzo'!$A$1:$I$384,1,0)</f>
        <v>539410120011</v>
      </c>
      <c r="B284" t="str">
        <f t="shared" si="49"/>
        <v>539410120011</v>
      </c>
      <c r="C284" s="99">
        <v>5</v>
      </c>
      <c r="D284" s="99" t="str">
        <f t="shared" si="50"/>
        <v>394</v>
      </c>
      <c r="E284" s="99" t="str">
        <f t="shared" si="51"/>
        <v>1</v>
      </c>
      <c r="F284" s="99" t="str">
        <f t="shared" si="52"/>
        <v>0</v>
      </c>
      <c r="G284" s="99">
        <f t="shared" si="53"/>
        <v>12</v>
      </c>
      <c r="H284" s="99" t="str">
        <f t="shared" si="54"/>
        <v>00</v>
      </c>
      <c r="I284" s="99">
        <v>11</v>
      </c>
      <c r="J284" t="s">
        <v>124</v>
      </c>
      <c r="K284" t="s">
        <v>125</v>
      </c>
      <c r="L284" t="s">
        <v>81</v>
      </c>
      <c r="M284" t="s">
        <v>615</v>
      </c>
      <c r="N284" t="s">
        <v>606</v>
      </c>
      <c r="O284" t="s">
        <v>82</v>
      </c>
      <c r="P284" t="s">
        <v>383</v>
      </c>
      <c r="Q284" t="s">
        <v>620</v>
      </c>
      <c r="R284" t="s">
        <v>539</v>
      </c>
      <c r="S284" t="s">
        <v>91</v>
      </c>
      <c r="T284" t="s">
        <v>92</v>
      </c>
      <c r="U284">
        <v>4</v>
      </c>
      <c r="V284" t="s">
        <v>40</v>
      </c>
      <c r="W284" s="96">
        <v>12</v>
      </c>
      <c r="X284" t="s">
        <v>386</v>
      </c>
      <c r="Y284" t="s">
        <v>384</v>
      </c>
      <c r="Z284" t="s">
        <v>385</v>
      </c>
      <c r="AA284">
        <v>3000</v>
      </c>
      <c r="AB284" t="s">
        <v>44</v>
      </c>
      <c r="AC284">
        <v>3941</v>
      </c>
      <c r="AD284" t="s">
        <v>193</v>
      </c>
      <c r="AE284" s="96" t="s">
        <v>1148</v>
      </c>
      <c r="AF284" t="s">
        <v>57</v>
      </c>
      <c r="AG284" s="2">
        <v>20000000</v>
      </c>
      <c r="AH284" s="1">
        <v>20000000</v>
      </c>
      <c r="AI284" s="1">
        <v>1832951.89</v>
      </c>
      <c r="AJ284" s="1">
        <v>1832951.89</v>
      </c>
      <c r="AK284">
        <f t="shared" si="55"/>
        <v>0</v>
      </c>
      <c r="AL284" s="1">
        <v>1832951.89</v>
      </c>
      <c r="AM284" s="1">
        <f t="shared" si="56"/>
        <v>0</v>
      </c>
      <c r="AN284" s="1">
        <v>1832951.89</v>
      </c>
      <c r="AO284">
        <v>0</v>
      </c>
      <c r="AP284" s="1">
        <v>1152054.54</v>
      </c>
      <c r="AQ284" s="1">
        <f t="shared" si="57"/>
        <v>18167048.109999999</v>
      </c>
      <c r="AR284">
        <v>0</v>
      </c>
      <c r="AS284">
        <v>0</v>
      </c>
      <c r="AT284">
        <v>0</v>
      </c>
      <c r="AU284">
        <v>0</v>
      </c>
      <c r="AV284">
        <v>0</v>
      </c>
      <c r="AW284" s="93">
        <v>0</v>
      </c>
      <c r="AX284" s="1">
        <f t="shared" si="58"/>
        <v>20000000</v>
      </c>
      <c r="AY284" s="1">
        <f>45800.72+2546.52+407727.5+827543.85+525000+428047.89+1121309.17+478401.03</f>
        <v>3836376.6799999997</v>
      </c>
      <c r="AZ284" s="1"/>
      <c r="BA284" s="1"/>
      <c r="BB284" s="1">
        <f t="shared" si="59"/>
        <v>14330671.43</v>
      </c>
      <c r="BC284" t="s">
        <v>529</v>
      </c>
    </row>
    <row r="285" spans="1:55" hidden="1" x14ac:dyDescent="0.3">
      <c r="A285" t="str">
        <f>VLOOKUP(B285,'Cubo 13 de marzo'!$A$1:$I$384,1,0)</f>
        <v>539420050011</v>
      </c>
      <c r="B285" t="str">
        <f t="shared" si="49"/>
        <v>539420050011</v>
      </c>
      <c r="C285" s="99">
        <v>5</v>
      </c>
      <c r="D285" s="99" t="str">
        <f t="shared" si="50"/>
        <v>394</v>
      </c>
      <c r="E285" s="99" t="str">
        <f t="shared" si="51"/>
        <v>2</v>
      </c>
      <c r="F285" s="99" t="str">
        <f t="shared" si="52"/>
        <v>0</v>
      </c>
      <c r="G285" s="99" t="str">
        <f t="shared" si="53"/>
        <v>05</v>
      </c>
      <c r="H285" s="99" t="str">
        <f t="shared" si="54"/>
        <v>00</v>
      </c>
      <c r="I285" s="99">
        <v>11</v>
      </c>
      <c r="J285" t="s">
        <v>124</v>
      </c>
      <c r="K285" t="s">
        <v>125</v>
      </c>
      <c r="L285" t="s">
        <v>81</v>
      </c>
      <c r="M285" t="s">
        <v>615</v>
      </c>
      <c r="N285" t="s">
        <v>606</v>
      </c>
      <c r="O285" t="s">
        <v>82</v>
      </c>
      <c r="P285" t="s">
        <v>49</v>
      </c>
      <c r="Q285" t="s">
        <v>617</v>
      </c>
      <c r="R285" t="s">
        <v>539</v>
      </c>
      <c r="S285" t="s">
        <v>83</v>
      </c>
      <c r="T285" t="s">
        <v>84</v>
      </c>
      <c r="U285">
        <v>4</v>
      </c>
      <c r="V285" t="s">
        <v>40</v>
      </c>
      <c r="W285" s="96" t="s">
        <v>1153</v>
      </c>
      <c r="X285" t="s">
        <v>244</v>
      </c>
      <c r="Y285" t="s">
        <v>245</v>
      </c>
      <c r="Z285" t="s">
        <v>246</v>
      </c>
      <c r="AA285">
        <v>3000</v>
      </c>
      <c r="AB285" t="s">
        <v>44</v>
      </c>
      <c r="AC285">
        <v>3942</v>
      </c>
      <c r="AD285" t="s">
        <v>247</v>
      </c>
      <c r="AE285" s="96" t="s">
        <v>1148</v>
      </c>
      <c r="AF285" t="s">
        <v>57</v>
      </c>
      <c r="AG285" s="6">
        <v>150000</v>
      </c>
      <c r="AH285" s="1">
        <v>150000</v>
      </c>
      <c r="AI285" s="1">
        <v>0</v>
      </c>
      <c r="AJ285" s="1">
        <v>0</v>
      </c>
      <c r="AK285" s="1">
        <f t="shared" si="55"/>
        <v>0</v>
      </c>
      <c r="AL285" s="1">
        <v>0</v>
      </c>
      <c r="AM285" s="1">
        <f t="shared" si="56"/>
        <v>0</v>
      </c>
      <c r="AN285" s="1">
        <v>0</v>
      </c>
      <c r="AO285" s="1">
        <v>0</v>
      </c>
      <c r="AP285" s="1">
        <v>0</v>
      </c>
      <c r="AQ285" s="1">
        <f t="shared" si="57"/>
        <v>150000</v>
      </c>
      <c r="AR285">
        <v>0</v>
      </c>
      <c r="AS285">
        <v>0</v>
      </c>
      <c r="AT285">
        <v>0</v>
      </c>
      <c r="AU285">
        <v>0</v>
      </c>
      <c r="AV285">
        <v>0</v>
      </c>
      <c r="AW285" s="93">
        <v>0</v>
      </c>
      <c r="AX285" s="1">
        <f t="shared" si="58"/>
        <v>150000</v>
      </c>
      <c r="AY285" s="1">
        <v>0</v>
      </c>
      <c r="AZ285" s="1"/>
      <c r="BA285" s="1"/>
      <c r="BB285" s="1">
        <f t="shared" si="59"/>
        <v>150000</v>
      </c>
    </row>
    <row r="286" spans="1:55" hidden="1" x14ac:dyDescent="0.3">
      <c r="A286" t="str">
        <f>VLOOKUP(B286,'Cubo 13 de marzo'!$A$1:$I$384,1,0)</f>
        <v>539610060011</v>
      </c>
      <c r="B286" t="str">
        <f t="shared" si="49"/>
        <v>539610060011</v>
      </c>
      <c r="C286" s="99">
        <v>5</v>
      </c>
      <c r="D286" s="99" t="str">
        <f t="shared" si="50"/>
        <v>396</v>
      </c>
      <c r="E286" s="99" t="str">
        <f t="shared" si="51"/>
        <v>1</v>
      </c>
      <c r="F286" s="99" t="str">
        <f t="shared" si="52"/>
        <v>0</v>
      </c>
      <c r="G286" s="99" t="str">
        <f t="shared" si="53"/>
        <v>06</v>
      </c>
      <c r="H286" s="99" t="str">
        <f t="shared" si="54"/>
        <v>00</v>
      </c>
      <c r="I286" s="99">
        <v>11</v>
      </c>
      <c r="J286" t="s">
        <v>124</v>
      </c>
      <c r="K286" t="s">
        <v>125</v>
      </c>
      <c r="L286" t="s">
        <v>81</v>
      </c>
      <c r="M286" t="s">
        <v>615</v>
      </c>
      <c r="N286" t="s">
        <v>606</v>
      </c>
      <c r="O286" t="s">
        <v>82</v>
      </c>
      <c r="P286" t="s">
        <v>49</v>
      </c>
      <c r="Q286" t="s">
        <v>617</v>
      </c>
      <c r="R286" t="s">
        <v>539</v>
      </c>
      <c r="S286" t="s">
        <v>83</v>
      </c>
      <c r="T286" t="s">
        <v>84</v>
      </c>
      <c r="U286">
        <v>4</v>
      </c>
      <c r="V286" t="s">
        <v>40</v>
      </c>
      <c r="W286" s="96" t="s">
        <v>1154</v>
      </c>
      <c r="X286" t="s">
        <v>248</v>
      </c>
      <c r="Y286" t="s">
        <v>249</v>
      </c>
      <c r="Z286" t="s">
        <v>250</v>
      </c>
      <c r="AA286">
        <v>3000</v>
      </c>
      <c r="AB286" t="s">
        <v>44</v>
      </c>
      <c r="AC286">
        <v>3961</v>
      </c>
      <c r="AD286" t="s">
        <v>262</v>
      </c>
      <c r="AE286" s="96" t="s">
        <v>1148</v>
      </c>
      <c r="AF286" t="s">
        <v>57</v>
      </c>
      <c r="AG286" s="6">
        <v>50000</v>
      </c>
      <c r="AH286" s="1">
        <v>50000</v>
      </c>
      <c r="AI286" s="1">
        <v>0</v>
      </c>
      <c r="AJ286" s="1">
        <v>0</v>
      </c>
      <c r="AK286" s="1">
        <f t="shared" si="55"/>
        <v>0</v>
      </c>
      <c r="AL286" s="1">
        <v>0</v>
      </c>
      <c r="AM286" s="1">
        <f t="shared" si="56"/>
        <v>0</v>
      </c>
      <c r="AN286" s="1">
        <v>0</v>
      </c>
      <c r="AO286" s="1">
        <v>0</v>
      </c>
      <c r="AP286" s="1">
        <v>0</v>
      </c>
      <c r="AQ286" s="1">
        <f t="shared" si="57"/>
        <v>50000</v>
      </c>
      <c r="AR286">
        <v>0</v>
      </c>
      <c r="AS286">
        <v>0</v>
      </c>
      <c r="AT286">
        <v>0</v>
      </c>
      <c r="AU286">
        <v>0</v>
      </c>
      <c r="AV286">
        <v>0</v>
      </c>
      <c r="AW286" s="93">
        <v>0</v>
      </c>
      <c r="AX286" s="1">
        <f t="shared" si="58"/>
        <v>50000</v>
      </c>
      <c r="AY286" s="1">
        <v>0</v>
      </c>
      <c r="AZ286" s="1"/>
      <c r="BA286" s="1"/>
      <c r="BB286" s="1">
        <f t="shared" si="59"/>
        <v>50000</v>
      </c>
    </row>
    <row r="287" spans="1:55" hidden="1" x14ac:dyDescent="0.3">
      <c r="A287" t="str">
        <f>VLOOKUP(B287,'Cubo 13 de marzo'!$A$1:$I$384,1,0)</f>
        <v>539620210011</v>
      </c>
      <c r="B287" t="str">
        <f t="shared" si="49"/>
        <v>539620210011</v>
      </c>
      <c r="C287" s="99">
        <v>5</v>
      </c>
      <c r="D287" s="99" t="str">
        <f t="shared" si="50"/>
        <v>396</v>
      </c>
      <c r="E287" s="99" t="str">
        <f t="shared" si="51"/>
        <v>2</v>
      </c>
      <c r="F287" s="99" t="str">
        <f t="shared" si="52"/>
        <v>0</v>
      </c>
      <c r="G287" s="99">
        <f t="shared" si="53"/>
        <v>21</v>
      </c>
      <c r="H287" s="99" t="str">
        <f t="shared" si="54"/>
        <v>00</v>
      </c>
      <c r="I287" s="99">
        <v>11</v>
      </c>
      <c r="J287" t="s">
        <v>124</v>
      </c>
      <c r="K287" t="s">
        <v>125</v>
      </c>
      <c r="L287" t="s">
        <v>58</v>
      </c>
      <c r="M287" t="s">
        <v>615</v>
      </c>
      <c r="N287" t="s">
        <v>607</v>
      </c>
      <c r="O287" t="s">
        <v>59</v>
      </c>
      <c r="P287" t="s">
        <v>49</v>
      </c>
      <c r="Q287" t="s">
        <v>617</v>
      </c>
      <c r="R287" t="s">
        <v>539</v>
      </c>
      <c r="S287" t="s">
        <v>60</v>
      </c>
      <c r="T287" t="s">
        <v>61</v>
      </c>
      <c r="U287">
        <v>1</v>
      </c>
      <c r="V287" t="s">
        <v>62</v>
      </c>
      <c r="W287" s="96">
        <v>21</v>
      </c>
      <c r="X287" t="s">
        <v>69</v>
      </c>
      <c r="Y287" t="s">
        <v>64</v>
      </c>
      <c r="Z287" t="s">
        <v>65</v>
      </c>
      <c r="AA287">
        <v>3000</v>
      </c>
      <c r="AB287" t="s">
        <v>44</v>
      </c>
      <c r="AC287">
        <v>3962</v>
      </c>
      <c r="AD287" t="s">
        <v>194</v>
      </c>
      <c r="AE287" s="96" t="s">
        <v>1148</v>
      </c>
      <c r="AF287" t="s">
        <v>57</v>
      </c>
      <c r="AG287" s="6">
        <v>50000</v>
      </c>
      <c r="AH287" s="1">
        <v>50000</v>
      </c>
      <c r="AI287" s="1">
        <v>0</v>
      </c>
      <c r="AJ287" s="1">
        <v>0</v>
      </c>
      <c r="AK287" s="1">
        <f t="shared" si="55"/>
        <v>0</v>
      </c>
      <c r="AL287" s="1">
        <v>0</v>
      </c>
      <c r="AM287" s="1">
        <f t="shared" si="56"/>
        <v>0</v>
      </c>
      <c r="AN287" s="1">
        <v>0</v>
      </c>
      <c r="AO287" s="1">
        <v>0</v>
      </c>
      <c r="AP287" s="1">
        <v>0</v>
      </c>
      <c r="AQ287" s="1">
        <f t="shared" si="57"/>
        <v>50000</v>
      </c>
      <c r="AR287">
        <v>0</v>
      </c>
      <c r="AS287">
        <v>0</v>
      </c>
      <c r="AT287">
        <v>0</v>
      </c>
      <c r="AU287">
        <v>0</v>
      </c>
      <c r="AV287">
        <v>0</v>
      </c>
      <c r="AW287" s="93">
        <v>0</v>
      </c>
      <c r="AX287" s="1">
        <f t="shared" si="58"/>
        <v>50000</v>
      </c>
      <c r="AY287" s="1">
        <v>0</v>
      </c>
      <c r="AZ287" s="1"/>
      <c r="BA287" s="1"/>
      <c r="BB287" s="1">
        <f t="shared" si="59"/>
        <v>50000</v>
      </c>
    </row>
    <row r="288" spans="1:55" hidden="1" x14ac:dyDescent="0.3">
      <c r="A288" t="str">
        <f>VLOOKUP(B288,'Cubo 13 de marzo'!$A$1:$I$384,1,0)</f>
        <v>539620090011</v>
      </c>
      <c r="B288" t="str">
        <f t="shared" si="49"/>
        <v>539620090011</v>
      </c>
      <c r="C288" s="99">
        <v>5</v>
      </c>
      <c r="D288" s="99" t="str">
        <f t="shared" si="50"/>
        <v>396</v>
      </c>
      <c r="E288" s="99" t="str">
        <f t="shared" si="51"/>
        <v>2</v>
      </c>
      <c r="F288" s="99" t="str">
        <f t="shared" si="52"/>
        <v>0</v>
      </c>
      <c r="G288" s="99" t="str">
        <f t="shared" si="53"/>
        <v>09</v>
      </c>
      <c r="H288" s="99" t="str">
        <f t="shared" si="54"/>
        <v>00</v>
      </c>
      <c r="I288" s="99">
        <v>11</v>
      </c>
      <c r="J288" t="s">
        <v>124</v>
      </c>
      <c r="K288" t="s">
        <v>125</v>
      </c>
      <c r="L288" t="s">
        <v>81</v>
      </c>
      <c r="M288" t="s">
        <v>615</v>
      </c>
      <c r="N288" t="s">
        <v>606</v>
      </c>
      <c r="O288" t="s">
        <v>82</v>
      </c>
      <c r="P288" t="s">
        <v>49</v>
      </c>
      <c r="Q288" t="s">
        <v>617</v>
      </c>
      <c r="R288" t="s">
        <v>539</v>
      </c>
      <c r="S288" t="s">
        <v>91</v>
      </c>
      <c r="T288" t="s">
        <v>92</v>
      </c>
      <c r="U288">
        <v>4</v>
      </c>
      <c r="V288" t="s">
        <v>40</v>
      </c>
      <c r="W288" s="96" t="s">
        <v>1157</v>
      </c>
      <c r="X288" t="s">
        <v>97</v>
      </c>
      <c r="Y288" t="s">
        <v>94</v>
      </c>
      <c r="Z288" t="s">
        <v>95</v>
      </c>
      <c r="AA288">
        <v>3000</v>
      </c>
      <c r="AB288" t="s">
        <v>44</v>
      </c>
      <c r="AC288">
        <v>3962</v>
      </c>
      <c r="AD288" t="s">
        <v>194</v>
      </c>
      <c r="AE288" s="96" t="s">
        <v>1148</v>
      </c>
      <c r="AF288" t="s">
        <v>57</v>
      </c>
      <c r="AG288" s="6">
        <v>25000</v>
      </c>
      <c r="AH288" s="1">
        <v>25000</v>
      </c>
      <c r="AI288" s="1">
        <v>8658</v>
      </c>
      <c r="AJ288" s="1">
        <v>8658</v>
      </c>
      <c r="AK288" s="1">
        <f t="shared" si="55"/>
        <v>8658</v>
      </c>
      <c r="AL288" s="1">
        <v>0</v>
      </c>
      <c r="AM288" s="1">
        <f t="shared" si="56"/>
        <v>0</v>
      </c>
      <c r="AN288" s="1">
        <v>0</v>
      </c>
      <c r="AO288" s="1">
        <v>0</v>
      </c>
      <c r="AP288" s="1">
        <v>0</v>
      </c>
      <c r="AQ288" s="1">
        <f t="shared" si="57"/>
        <v>16342</v>
      </c>
      <c r="AR288">
        <v>0</v>
      </c>
      <c r="AS288">
        <v>0</v>
      </c>
      <c r="AT288">
        <v>0</v>
      </c>
      <c r="AU288">
        <v>0</v>
      </c>
      <c r="AV288">
        <v>0</v>
      </c>
      <c r="AW288" s="93">
        <v>0</v>
      </c>
      <c r="AX288" s="1">
        <f t="shared" si="58"/>
        <v>25000</v>
      </c>
      <c r="AY288" s="1">
        <v>0</v>
      </c>
      <c r="AZ288" s="1"/>
      <c r="BA288" s="1"/>
      <c r="BB288" s="1">
        <f t="shared" si="59"/>
        <v>16342</v>
      </c>
    </row>
    <row r="289" spans="1:55" hidden="1" x14ac:dyDescent="0.3">
      <c r="A289" t="str">
        <f>VLOOKUP(B289,'Cubo 13 de marzo'!$A$1:$I$384,1,0)</f>
        <v>542110630011</v>
      </c>
      <c r="B289" t="str">
        <f t="shared" si="49"/>
        <v>542110630011</v>
      </c>
      <c r="C289" s="99">
        <v>5</v>
      </c>
      <c r="D289" s="99" t="str">
        <f t="shared" si="50"/>
        <v>421</v>
      </c>
      <c r="E289" s="99" t="str">
        <f t="shared" si="51"/>
        <v>1</v>
      </c>
      <c r="F289" s="99" t="str">
        <f t="shared" si="52"/>
        <v>0</v>
      </c>
      <c r="G289" s="99">
        <f t="shared" si="53"/>
        <v>63</v>
      </c>
      <c r="H289" s="99" t="str">
        <f t="shared" si="54"/>
        <v>00</v>
      </c>
      <c r="I289" s="99">
        <v>11</v>
      </c>
      <c r="J289" t="s">
        <v>124</v>
      </c>
      <c r="K289" t="s">
        <v>125</v>
      </c>
      <c r="L289" t="s">
        <v>201</v>
      </c>
      <c r="M289" t="s">
        <v>616</v>
      </c>
      <c r="N289" t="s">
        <v>613</v>
      </c>
      <c r="O289" t="s">
        <v>202</v>
      </c>
      <c r="P289" t="s">
        <v>49</v>
      </c>
      <c r="Q289" t="s">
        <v>617</v>
      </c>
      <c r="R289" t="s">
        <v>539</v>
      </c>
      <c r="S289" t="s">
        <v>203</v>
      </c>
      <c r="T289" t="s">
        <v>204</v>
      </c>
      <c r="U289">
        <v>5</v>
      </c>
      <c r="V289" t="s">
        <v>205</v>
      </c>
      <c r="W289" s="96">
        <v>63</v>
      </c>
      <c r="X289" t="s">
        <v>210</v>
      </c>
      <c r="Y289" t="s">
        <v>207</v>
      </c>
      <c r="Z289" t="s">
        <v>208</v>
      </c>
      <c r="AA289">
        <v>4000</v>
      </c>
      <c r="AB289" t="s">
        <v>211</v>
      </c>
      <c r="AC289">
        <v>4211</v>
      </c>
      <c r="AD289" t="s">
        <v>212</v>
      </c>
      <c r="AE289" s="96" t="s">
        <v>1148</v>
      </c>
      <c r="AF289" t="s">
        <v>57</v>
      </c>
      <c r="AG289" s="6">
        <v>2000000</v>
      </c>
      <c r="AH289" s="1">
        <v>2000000</v>
      </c>
      <c r="AI289" s="1">
        <v>2000000</v>
      </c>
      <c r="AJ289" s="1">
        <v>2000000</v>
      </c>
      <c r="AK289" s="1">
        <f t="shared" si="55"/>
        <v>0</v>
      </c>
      <c r="AL289" s="1">
        <v>2000000</v>
      </c>
      <c r="AM289" s="1">
        <f t="shared" si="56"/>
        <v>0</v>
      </c>
      <c r="AN289" s="1">
        <v>2000000</v>
      </c>
      <c r="AO289" s="1">
        <v>0</v>
      </c>
      <c r="AP289" s="1">
        <v>2000000</v>
      </c>
      <c r="AQ289" s="1">
        <f t="shared" si="57"/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 s="93">
        <v>0</v>
      </c>
      <c r="AX289" s="1">
        <f t="shared" si="58"/>
        <v>2000000</v>
      </c>
      <c r="AY289" s="1">
        <v>0</v>
      </c>
      <c r="AZ289" s="1"/>
      <c r="BA289" s="1"/>
      <c r="BB289" s="1">
        <f t="shared" si="59"/>
        <v>0</v>
      </c>
    </row>
    <row r="290" spans="1:55" hidden="1" x14ac:dyDescent="0.3">
      <c r="A290" t="str">
        <f>VLOOKUP(B290,'Cubo 13 de marzo'!$A$1:$I$384,1,0)</f>
        <v>542110080011</v>
      </c>
      <c r="B290" t="str">
        <f t="shared" si="49"/>
        <v>542110080011</v>
      </c>
      <c r="C290" s="99">
        <v>5</v>
      </c>
      <c r="D290" s="99" t="str">
        <f t="shared" si="50"/>
        <v>421</v>
      </c>
      <c r="E290" s="99" t="str">
        <f t="shared" si="51"/>
        <v>1</v>
      </c>
      <c r="F290" s="99" t="str">
        <f t="shared" si="52"/>
        <v>0</v>
      </c>
      <c r="G290" s="99" t="str">
        <f t="shared" si="53"/>
        <v>08</v>
      </c>
      <c r="H290" s="99" t="str">
        <f t="shared" si="54"/>
        <v>00</v>
      </c>
      <c r="I290" s="99">
        <v>11</v>
      </c>
      <c r="J290" t="s">
        <v>124</v>
      </c>
      <c r="K290" t="s">
        <v>125</v>
      </c>
      <c r="L290" t="s">
        <v>81</v>
      </c>
      <c r="M290" t="s">
        <v>615</v>
      </c>
      <c r="N290" t="s">
        <v>606</v>
      </c>
      <c r="O290" t="s">
        <v>82</v>
      </c>
      <c r="P290" t="s">
        <v>49</v>
      </c>
      <c r="Q290" t="s">
        <v>617</v>
      </c>
      <c r="R290" t="s">
        <v>539</v>
      </c>
      <c r="S290" t="s">
        <v>83</v>
      </c>
      <c r="T290" t="s">
        <v>84</v>
      </c>
      <c r="U290">
        <v>4</v>
      </c>
      <c r="V290" t="s">
        <v>40</v>
      </c>
      <c r="W290" s="96" t="s">
        <v>1156</v>
      </c>
      <c r="X290" t="s">
        <v>85</v>
      </c>
      <c r="Y290" t="s">
        <v>86</v>
      </c>
      <c r="Z290" t="s">
        <v>87</v>
      </c>
      <c r="AA290">
        <v>4000</v>
      </c>
      <c r="AB290" t="s">
        <v>211</v>
      </c>
      <c r="AC290">
        <v>4211</v>
      </c>
      <c r="AD290" t="s">
        <v>212</v>
      </c>
      <c r="AE290" s="96" t="s">
        <v>1148</v>
      </c>
      <c r="AF290" t="s">
        <v>57</v>
      </c>
      <c r="AG290" s="6">
        <v>2500000</v>
      </c>
      <c r="AH290" s="1">
        <v>2500000</v>
      </c>
      <c r="AI290" s="1">
        <v>0</v>
      </c>
      <c r="AJ290" s="1">
        <v>0</v>
      </c>
      <c r="AK290" s="1">
        <f t="shared" si="55"/>
        <v>0</v>
      </c>
      <c r="AL290" s="1">
        <v>0</v>
      </c>
      <c r="AM290" s="1">
        <f t="shared" si="56"/>
        <v>0</v>
      </c>
      <c r="AN290" s="1">
        <v>0</v>
      </c>
      <c r="AO290" s="1">
        <v>0</v>
      </c>
      <c r="AP290" s="1">
        <v>0</v>
      </c>
      <c r="AQ290" s="1">
        <f t="shared" si="57"/>
        <v>2500000</v>
      </c>
      <c r="AR290">
        <v>0</v>
      </c>
      <c r="AS290">
        <v>0</v>
      </c>
      <c r="AT290">
        <v>0</v>
      </c>
      <c r="AU290">
        <v>0</v>
      </c>
      <c r="AV290">
        <v>0</v>
      </c>
      <c r="AW290" s="93">
        <v>0</v>
      </c>
      <c r="AX290" s="1">
        <f t="shared" si="58"/>
        <v>2500000</v>
      </c>
      <c r="AY290" s="1">
        <v>0</v>
      </c>
      <c r="AZ290" s="1"/>
      <c r="BA290" s="1"/>
      <c r="BB290" s="1">
        <f t="shared" si="59"/>
        <v>2500000</v>
      </c>
    </row>
    <row r="291" spans="1:55" hidden="1" x14ac:dyDescent="0.3">
      <c r="A291" t="str">
        <f>VLOOKUP(B291,'Cubo 13 de marzo'!$A$1:$I$384,1,0)</f>
        <v>542110680011</v>
      </c>
      <c r="B291" t="str">
        <f t="shared" si="49"/>
        <v>542110680011</v>
      </c>
      <c r="C291" s="99">
        <v>5</v>
      </c>
      <c r="D291" s="99" t="str">
        <f t="shared" si="50"/>
        <v>421</v>
      </c>
      <c r="E291" s="99" t="str">
        <f t="shared" si="51"/>
        <v>1</v>
      </c>
      <c r="F291" s="99" t="str">
        <f t="shared" si="52"/>
        <v>0</v>
      </c>
      <c r="G291" s="99">
        <f t="shared" si="53"/>
        <v>68</v>
      </c>
      <c r="H291" s="99" t="str">
        <f t="shared" si="54"/>
        <v>00</v>
      </c>
      <c r="I291" s="99">
        <v>11</v>
      </c>
      <c r="J291" t="s">
        <v>124</v>
      </c>
      <c r="K291" t="s">
        <v>125</v>
      </c>
      <c r="L291" t="s">
        <v>439</v>
      </c>
      <c r="M291" t="s">
        <v>512</v>
      </c>
      <c r="N291" t="s">
        <v>513</v>
      </c>
      <c r="O291" t="s">
        <v>440</v>
      </c>
      <c r="P291" t="s">
        <v>49</v>
      </c>
      <c r="Q291" t="s">
        <v>617</v>
      </c>
      <c r="R291" t="s">
        <v>539</v>
      </c>
      <c r="S291" t="s">
        <v>441</v>
      </c>
      <c r="T291" t="s">
        <v>442</v>
      </c>
      <c r="U291">
        <v>2</v>
      </c>
      <c r="V291" t="s">
        <v>180</v>
      </c>
      <c r="W291" s="96">
        <v>68</v>
      </c>
      <c r="X291" t="s">
        <v>443</v>
      </c>
      <c r="Y291" t="s">
        <v>444</v>
      </c>
      <c r="Z291" t="s">
        <v>445</v>
      </c>
      <c r="AA291">
        <v>4000</v>
      </c>
      <c r="AB291" t="s">
        <v>211</v>
      </c>
      <c r="AC291">
        <v>4211</v>
      </c>
      <c r="AD291" t="s">
        <v>212</v>
      </c>
      <c r="AE291" s="96" t="s">
        <v>1148</v>
      </c>
      <c r="AF291" t="s">
        <v>57</v>
      </c>
      <c r="AG291" s="6">
        <v>20803650</v>
      </c>
      <c r="AH291" s="1">
        <v>20803650</v>
      </c>
      <c r="AI291" s="1">
        <v>5331972.0999999996</v>
      </c>
      <c r="AJ291" s="1">
        <v>5331972.0999999996</v>
      </c>
      <c r="AK291" s="1">
        <f t="shared" si="55"/>
        <v>0</v>
      </c>
      <c r="AL291" s="1">
        <v>5331972.0999999996</v>
      </c>
      <c r="AM291" s="1">
        <f t="shared" si="56"/>
        <v>41174.580000000075</v>
      </c>
      <c r="AN291" s="1">
        <v>5290797.5199999996</v>
      </c>
      <c r="AO291" s="1">
        <v>0</v>
      </c>
      <c r="AP291" s="1">
        <v>5290797.5199999996</v>
      </c>
      <c r="AQ291" s="1">
        <f t="shared" si="57"/>
        <v>15471677.9</v>
      </c>
      <c r="AR291">
        <v>0</v>
      </c>
      <c r="AS291">
        <v>0</v>
      </c>
      <c r="AT291">
        <v>0</v>
      </c>
      <c r="AU291">
        <v>0</v>
      </c>
      <c r="AV291">
        <v>0</v>
      </c>
      <c r="AW291" s="93">
        <v>0</v>
      </c>
      <c r="AX291" s="1">
        <f t="shared" si="58"/>
        <v>20803650</v>
      </c>
      <c r="AY291" s="1">
        <v>0</v>
      </c>
      <c r="AZ291" s="1"/>
      <c r="BA291" s="1"/>
      <c r="BB291" s="1">
        <f t="shared" si="59"/>
        <v>15471677.9</v>
      </c>
    </row>
    <row r="292" spans="1:55" hidden="1" x14ac:dyDescent="0.3">
      <c r="A292" t="str">
        <f>VLOOKUP(B292,'Cubo 13 de marzo'!$A$1:$I$384,1,0)</f>
        <v>544110610011</v>
      </c>
      <c r="B292" t="str">
        <f t="shared" si="49"/>
        <v>544110610011</v>
      </c>
      <c r="C292" s="99">
        <v>5</v>
      </c>
      <c r="D292" s="99" t="str">
        <f t="shared" si="50"/>
        <v>441</v>
      </c>
      <c r="E292" s="99" t="str">
        <f t="shared" si="51"/>
        <v>1</v>
      </c>
      <c r="F292" s="99" t="str">
        <f t="shared" si="52"/>
        <v>0</v>
      </c>
      <c r="G292" s="99">
        <f t="shared" si="53"/>
        <v>61</v>
      </c>
      <c r="H292" s="99" t="str">
        <f t="shared" si="54"/>
        <v>00</v>
      </c>
      <c r="I292" s="99">
        <v>11</v>
      </c>
      <c r="J292" s="3" t="s">
        <v>124</v>
      </c>
      <c r="K292" s="3" t="s">
        <v>125</v>
      </c>
      <c r="L292" s="3" t="s">
        <v>417</v>
      </c>
      <c r="M292" t="s">
        <v>512</v>
      </c>
      <c r="N292" t="s">
        <v>609</v>
      </c>
      <c r="O292" s="3" t="s">
        <v>418</v>
      </c>
      <c r="P292" s="3" t="s">
        <v>49</v>
      </c>
      <c r="Q292" t="s">
        <v>617</v>
      </c>
      <c r="R292" t="s">
        <v>539</v>
      </c>
      <c r="S292" s="3" t="s">
        <v>203</v>
      </c>
      <c r="T292" s="3" t="s">
        <v>204</v>
      </c>
      <c r="U292" s="3">
        <v>5</v>
      </c>
      <c r="V292" s="3" t="s">
        <v>205</v>
      </c>
      <c r="W292" s="98">
        <v>61</v>
      </c>
      <c r="X292" s="3" t="s">
        <v>430</v>
      </c>
      <c r="Y292" s="3" t="s">
        <v>425</v>
      </c>
      <c r="Z292" s="3" t="s">
        <v>426</v>
      </c>
      <c r="AA292" s="3">
        <v>4000</v>
      </c>
      <c r="AB292" s="3" t="s">
        <v>211</v>
      </c>
      <c r="AC292" s="3">
        <v>4411</v>
      </c>
      <c r="AD292" s="3" t="s">
        <v>226</v>
      </c>
      <c r="AE292" s="96" t="s">
        <v>1148</v>
      </c>
      <c r="AF292" s="3" t="s">
        <v>57</v>
      </c>
      <c r="AG292" s="8">
        <v>4250000</v>
      </c>
      <c r="AH292" s="9">
        <v>5000000</v>
      </c>
      <c r="AI292" s="9">
        <v>0</v>
      </c>
      <c r="AJ292" s="9">
        <v>0</v>
      </c>
      <c r="AK292" s="9">
        <f t="shared" si="55"/>
        <v>0</v>
      </c>
      <c r="AL292" s="9">
        <v>0</v>
      </c>
      <c r="AM292" s="9">
        <f t="shared" si="56"/>
        <v>0</v>
      </c>
      <c r="AN292" s="9">
        <v>0</v>
      </c>
      <c r="AO292" s="9">
        <v>0</v>
      </c>
      <c r="AP292" s="9">
        <v>0</v>
      </c>
      <c r="AQ292" s="9">
        <f t="shared" si="57"/>
        <v>4250000</v>
      </c>
      <c r="AR292">
        <v>0</v>
      </c>
      <c r="AS292">
        <v>0</v>
      </c>
      <c r="AT292">
        <v>0</v>
      </c>
      <c r="AU292" s="1">
        <v>750000</v>
      </c>
      <c r="AV292" s="1">
        <v>-750000</v>
      </c>
      <c r="AW292" s="101">
        <v>-2680000</v>
      </c>
      <c r="AX292" s="1">
        <f t="shared" si="58"/>
        <v>1570000</v>
      </c>
      <c r="AY292" s="9">
        <v>0</v>
      </c>
      <c r="AZ292" s="9"/>
      <c r="BA292" s="9"/>
      <c r="BB292" s="1">
        <f t="shared" si="59"/>
        <v>1570000</v>
      </c>
      <c r="BC292" s="3"/>
    </row>
    <row r="293" spans="1:55" hidden="1" x14ac:dyDescent="0.3">
      <c r="A293" t="str">
        <f>VLOOKUP(B293,'Cubo 13 de marzo'!$A$1:$I$384,1,0)</f>
        <v>542110690011</v>
      </c>
      <c r="B293" t="str">
        <f t="shared" si="49"/>
        <v>542110690011</v>
      </c>
      <c r="C293" s="99">
        <v>5</v>
      </c>
      <c r="D293" s="99" t="str">
        <f t="shared" si="50"/>
        <v>421</v>
      </c>
      <c r="E293" s="99" t="str">
        <f t="shared" si="51"/>
        <v>1</v>
      </c>
      <c r="F293" s="99" t="str">
        <f t="shared" si="52"/>
        <v>0</v>
      </c>
      <c r="G293" s="99">
        <f t="shared" si="53"/>
        <v>69</v>
      </c>
      <c r="H293" s="99" t="str">
        <f t="shared" si="54"/>
        <v>00</v>
      </c>
      <c r="I293" s="99">
        <v>11</v>
      </c>
      <c r="J293" t="s">
        <v>124</v>
      </c>
      <c r="K293" t="s">
        <v>125</v>
      </c>
      <c r="L293" t="s">
        <v>439</v>
      </c>
      <c r="M293" t="s">
        <v>512</v>
      </c>
      <c r="N293" t="s">
        <v>513</v>
      </c>
      <c r="O293" t="s">
        <v>440</v>
      </c>
      <c r="P293" t="s">
        <v>49</v>
      </c>
      <c r="Q293" t="s">
        <v>617</v>
      </c>
      <c r="R293" t="s">
        <v>539</v>
      </c>
      <c r="S293" t="s">
        <v>446</v>
      </c>
      <c r="T293" t="s">
        <v>447</v>
      </c>
      <c r="U293">
        <v>1</v>
      </c>
      <c r="V293" t="s">
        <v>62</v>
      </c>
      <c r="W293" s="96">
        <v>69</v>
      </c>
      <c r="X293" t="s">
        <v>448</v>
      </c>
      <c r="Y293" t="s">
        <v>449</v>
      </c>
      <c r="Z293" t="s">
        <v>447</v>
      </c>
      <c r="AA293">
        <v>4000</v>
      </c>
      <c r="AB293" t="s">
        <v>211</v>
      </c>
      <c r="AC293">
        <v>4211</v>
      </c>
      <c r="AD293" t="s">
        <v>212</v>
      </c>
      <c r="AE293" s="96" t="s">
        <v>1148</v>
      </c>
      <c r="AF293" t="s">
        <v>57</v>
      </c>
      <c r="AG293" s="6">
        <v>9828000</v>
      </c>
      <c r="AH293" s="1">
        <v>9828000</v>
      </c>
      <c r="AI293" s="1">
        <v>2496856.52</v>
      </c>
      <c r="AJ293" s="1">
        <v>2496856.52</v>
      </c>
      <c r="AK293" s="1">
        <f t="shared" si="55"/>
        <v>0</v>
      </c>
      <c r="AL293" s="1">
        <v>2496856.52</v>
      </c>
      <c r="AM293" s="1">
        <f t="shared" si="56"/>
        <v>12521.600000000093</v>
      </c>
      <c r="AN293" s="1">
        <v>2484334.92</v>
      </c>
      <c r="AO293" s="1">
        <v>0</v>
      </c>
      <c r="AP293" s="1">
        <v>2484334.92</v>
      </c>
      <c r="AQ293" s="1">
        <f t="shared" si="57"/>
        <v>7331143.4800000004</v>
      </c>
      <c r="AR293">
        <v>0</v>
      </c>
      <c r="AS293">
        <v>0</v>
      </c>
      <c r="AT293">
        <v>0</v>
      </c>
      <c r="AU293">
        <v>0</v>
      </c>
      <c r="AV293">
        <v>0</v>
      </c>
      <c r="AW293" s="93">
        <v>0</v>
      </c>
      <c r="AX293" s="1">
        <f t="shared" si="58"/>
        <v>9828000</v>
      </c>
      <c r="AY293" s="1">
        <v>0</v>
      </c>
      <c r="AZ293" s="1"/>
      <c r="BA293" s="1"/>
      <c r="BB293" s="1">
        <f t="shared" si="59"/>
        <v>7331143.4800000004</v>
      </c>
    </row>
    <row r="294" spans="1:55" hidden="1" x14ac:dyDescent="0.3">
      <c r="A294" t="str">
        <f>VLOOKUP(B294,'Cubo 13 de marzo'!$A$1:$I$384,1,0)</f>
        <v>542110670011</v>
      </c>
      <c r="B294" t="str">
        <f t="shared" si="49"/>
        <v>542110670011</v>
      </c>
      <c r="C294" s="99">
        <v>5</v>
      </c>
      <c r="D294" s="99" t="str">
        <f t="shared" si="50"/>
        <v>421</v>
      </c>
      <c r="E294" s="99" t="str">
        <f t="shared" si="51"/>
        <v>1</v>
      </c>
      <c r="F294" s="99" t="str">
        <f t="shared" si="52"/>
        <v>0</v>
      </c>
      <c r="G294" s="99">
        <f t="shared" si="53"/>
        <v>67</v>
      </c>
      <c r="H294" s="99" t="str">
        <f t="shared" si="54"/>
        <v>00</v>
      </c>
      <c r="I294" s="99">
        <v>11</v>
      </c>
      <c r="J294" t="s">
        <v>124</v>
      </c>
      <c r="K294" t="s">
        <v>125</v>
      </c>
      <c r="L294" t="s">
        <v>450</v>
      </c>
      <c r="M294" t="s">
        <v>512</v>
      </c>
      <c r="N294" t="s">
        <v>611</v>
      </c>
      <c r="O294" t="s">
        <v>451</v>
      </c>
      <c r="P294" t="s">
        <v>49</v>
      </c>
      <c r="Q294" t="s">
        <v>617</v>
      </c>
      <c r="R294" t="s">
        <v>539</v>
      </c>
      <c r="S294" t="s">
        <v>452</v>
      </c>
      <c r="T294" t="s">
        <v>453</v>
      </c>
      <c r="U294">
        <v>2</v>
      </c>
      <c r="V294" t="s">
        <v>180</v>
      </c>
      <c r="W294" s="96">
        <v>67</v>
      </c>
      <c r="X294" t="s">
        <v>454</v>
      </c>
      <c r="Y294" t="s">
        <v>455</v>
      </c>
      <c r="Z294" t="s">
        <v>456</v>
      </c>
      <c r="AA294">
        <v>4000</v>
      </c>
      <c r="AB294" t="s">
        <v>211</v>
      </c>
      <c r="AC294">
        <v>4211</v>
      </c>
      <c r="AD294" t="s">
        <v>212</v>
      </c>
      <c r="AE294" s="96" t="s">
        <v>1148</v>
      </c>
      <c r="AF294" t="s">
        <v>57</v>
      </c>
      <c r="AG294" s="6">
        <v>14767344.140000001</v>
      </c>
      <c r="AH294" s="1">
        <v>14767344.140000001</v>
      </c>
      <c r="AI294" s="1">
        <v>3691836.03</v>
      </c>
      <c r="AJ294" s="1">
        <v>3691836.03</v>
      </c>
      <c r="AK294" s="1">
        <f t="shared" si="55"/>
        <v>0</v>
      </c>
      <c r="AL294" s="1">
        <v>3691836.03</v>
      </c>
      <c r="AM294" s="1">
        <f t="shared" si="56"/>
        <v>0</v>
      </c>
      <c r="AN294" s="1">
        <v>3691836.03</v>
      </c>
      <c r="AO294" s="1">
        <v>0</v>
      </c>
      <c r="AP294" s="1">
        <v>3691836.03</v>
      </c>
      <c r="AQ294" s="1">
        <f t="shared" si="57"/>
        <v>11075508.110000001</v>
      </c>
      <c r="AR294">
        <v>0</v>
      </c>
      <c r="AS294">
        <v>0</v>
      </c>
      <c r="AT294">
        <v>0</v>
      </c>
      <c r="AU294">
        <v>0</v>
      </c>
      <c r="AV294">
        <v>0</v>
      </c>
      <c r="AW294" s="93">
        <v>0</v>
      </c>
      <c r="AX294" s="1">
        <f t="shared" si="58"/>
        <v>14767344.140000001</v>
      </c>
      <c r="AY294" s="1">
        <v>0</v>
      </c>
      <c r="AZ294" s="1"/>
      <c r="BA294" s="1"/>
      <c r="BB294" s="1">
        <f t="shared" si="59"/>
        <v>11075508.110000001</v>
      </c>
    </row>
    <row r="295" spans="1:55" hidden="1" x14ac:dyDescent="0.3">
      <c r="A295" t="str">
        <f>VLOOKUP(B295,'Cubo 13 de marzo'!$A$1:$I$384,1,0)</f>
        <v>542110700011</v>
      </c>
      <c r="B295" t="str">
        <f t="shared" si="49"/>
        <v>542110700011</v>
      </c>
      <c r="C295" s="99">
        <v>5</v>
      </c>
      <c r="D295" s="99" t="str">
        <f t="shared" si="50"/>
        <v>421</v>
      </c>
      <c r="E295" s="99" t="str">
        <f t="shared" si="51"/>
        <v>1</v>
      </c>
      <c r="F295" s="99" t="str">
        <f t="shared" si="52"/>
        <v>0</v>
      </c>
      <c r="G295" s="99">
        <f t="shared" si="53"/>
        <v>70</v>
      </c>
      <c r="H295" s="99" t="str">
        <f t="shared" si="54"/>
        <v>00</v>
      </c>
      <c r="I295" s="99">
        <v>11</v>
      </c>
      <c r="J295" t="s">
        <v>124</v>
      </c>
      <c r="K295" t="s">
        <v>125</v>
      </c>
      <c r="L295" t="s">
        <v>450</v>
      </c>
      <c r="M295" t="s">
        <v>512</v>
      </c>
      <c r="N295" t="s">
        <v>611</v>
      </c>
      <c r="O295" t="s">
        <v>451</v>
      </c>
      <c r="P295" t="s">
        <v>49</v>
      </c>
      <c r="Q295" t="s">
        <v>617</v>
      </c>
      <c r="R295" t="s">
        <v>539</v>
      </c>
      <c r="S295" t="s">
        <v>457</v>
      </c>
      <c r="T295" t="s">
        <v>458</v>
      </c>
      <c r="U295">
        <v>1</v>
      </c>
      <c r="V295" t="s">
        <v>62</v>
      </c>
      <c r="W295" s="96">
        <v>70</v>
      </c>
      <c r="X295" t="s">
        <v>459</v>
      </c>
      <c r="Y295" t="s">
        <v>460</v>
      </c>
      <c r="Z295" t="s">
        <v>461</v>
      </c>
      <c r="AA295">
        <v>4000</v>
      </c>
      <c r="AB295" t="s">
        <v>211</v>
      </c>
      <c r="AC295">
        <v>4211</v>
      </c>
      <c r="AD295" t="s">
        <v>212</v>
      </c>
      <c r="AE295" s="96" t="s">
        <v>1148</v>
      </c>
      <c r="AF295" t="s">
        <v>57</v>
      </c>
      <c r="AG295" s="6">
        <v>7750016.75</v>
      </c>
      <c r="AH295" s="1">
        <v>7750016.75</v>
      </c>
      <c r="AI295" s="1">
        <v>1457199.79</v>
      </c>
      <c r="AJ295" s="1">
        <v>1457199.79</v>
      </c>
      <c r="AK295" s="1">
        <f t="shared" si="55"/>
        <v>0</v>
      </c>
      <c r="AL295" s="1">
        <v>1457199.79</v>
      </c>
      <c r="AM295" s="1">
        <f t="shared" si="56"/>
        <v>417580.54000000004</v>
      </c>
      <c r="AN295" s="1">
        <v>1039619.25</v>
      </c>
      <c r="AO295" s="1">
        <v>0</v>
      </c>
      <c r="AP295" s="1">
        <v>1039619.25</v>
      </c>
      <c r="AQ295" s="1">
        <f t="shared" si="57"/>
        <v>6292816.96</v>
      </c>
      <c r="AR295">
        <v>0</v>
      </c>
      <c r="AS295">
        <v>0</v>
      </c>
      <c r="AT295">
        <v>0</v>
      </c>
      <c r="AU295">
        <v>0</v>
      </c>
      <c r="AV295">
        <v>0</v>
      </c>
      <c r="AW295" s="93">
        <v>0</v>
      </c>
      <c r="AX295" s="1">
        <f t="shared" si="58"/>
        <v>7750016.75</v>
      </c>
      <c r="AY295" s="1">
        <v>0</v>
      </c>
      <c r="AZ295" s="1"/>
      <c r="BA295" s="1"/>
      <c r="BB295" s="1">
        <f t="shared" si="59"/>
        <v>6292816.96</v>
      </c>
    </row>
    <row r="296" spans="1:55" hidden="1" x14ac:dyDescent="0.3">
      <c r="A296" t="str">
        <f>VLOOKUP(B296,'Cubo 13 de marzo'!$A$1:$I$384,1,0)</f>
        <v>542110710011</v>
      </c>
      <c r="B296" t="str">
        <f t="shared" si="49"/>
        <v>542110710011</v>
      </c>
      <c r="C296" s="99">
        <v>5</v>
      </c>
      <c r="D296" s="99" t="str">
        <f t="shared" si="50"/>
        <v>421</v>
      </c>
      <c r="E296" s="99" t="str">
        <f t="shared" si="51"/>
        <v>1</v>
      </c>
      <c r="F296" s="99" t="str">
        <f t="shared" si="52"/>
        <v>0</v>
      </c>
      <c r="G296" s="99">
        <f t="shared" si="53"/>
        <v>71</v>
      </c>
      <c r="H296" s="99" t="str">
        <f t="shared" si="54"/>
        <v>00</v>
      </c>
      <c r="I296" s="99">
        <v>11</v>
      </c>
      <c r="J296" t="s">
        <v>124</v>
      </c>
      <c r="K296" t="s">
        <v>125</v>
      </c>
      <c r="L296" t="s">
        <v>462</v>
      </c>
      <c r="M296" t="s">
        <v>512</v>
      </c>
      <c r="N296" t="s">
        <v>611</v>
      </c>
      <c r="O296" t="s">
        <v>463</v>
      </c>
      <c r="P296" t="s">
        <v>49</v>
      </c>
      <c r="Q296" t="s">
        <v>617</v>
      </c>
      <c r="R296" t="s">
        <v>539</v>
      </c>
      <c r="S296" t="s">
        <v>464</v>
      </c>
      <c r="T296" t="s">
        <v>465</v>
      </c>
      <c r="U296">
        <v>1</v>
      </c>
      <c r="V296" t="s">
        <v>62</v>
      </c>
      <c r="W296" s="96">
        <v>71</v>
      </c>
      <c r="X296" t="s">
        <v>466</v>
      </c>
      <c r="Y296" t="s">
        <v>467</v>
      </c>
      <c r="Z296" t="s">
        <v>468</v>
      </c>
      <c r="AA296">
        <v>4000</v>
      </c>
      <c r="AB296" t="s">
        <v>211</v>
      </c>
      <c r="AC296">
        <v>4211</v>
      </c>
      <c r="AD296" t="s">
        <v>212</v>
      </c>
      <c r="AE296" s="96" t="s">
        <v>1148</v>
      </c>
      <c r="AF296" t="s">
        <v>57</v>
      </c>
      <c r="AG296" s="6">
        <v>99750000</v>
      </c>
      <c r="AH296" s="1">
        <v>99750000</v>
      </c>
      <c r="AI296" s="1">
        <v>24937500</v>
      </c>
      <c r="AJ296" s="1">
        <v>24937500</v>
      </c>
      <c r="AK296" s="1">
        <f t="shared" si="55"/>
        <v>0</v>
      </c>
      <c r="AL296" s="1">
        <v>24937500</v>
      </c>
      <c r="AM296" s="1">
        <f t="shared" si="56"/>
        <v>0</v>
      </c>
      <c r="AN296" s="1">
        <v>24937500</v>
      </c>
      <c r="AO296" s="1">
        <v>0</v>
      </c>
      <c r="AP296" s="1">
        <v>24937500</v>
      </c>
      <c r="AQ296" s="1">
        <f t="shared" si="57"/>
        <v>74812500</v>
      </c>
      <c r="AR296">
        <v>0</v>
      </c>
      <c r="AS296">
        <v>0</v>
      </c>
      <c r="AT296">
        <v>0</v>
      </c>
      <c r="AU296">
        <v>0</v>
      </c>
      <c r="AV296">
        <v>0</v>
      </c>
      <c r="AW296" s="93">
        <v>0</v>
      </c>
      <c r="AX296" s="1">
        <f t="shared" si="58"/>
        <v>99750000</v>
      </c>
      <c r="AY296" s="1">
        <v>0</v>
      </c>
      <c r="AZ296" s="1"/>
      <c r="BA296" s="1"/>
      <c r="BB296" s="1">
        <f t="shared" si="59"/>
        <v>74812500</v>
      </c>
    </row>
    <row r="297" spans="1:55" hidden="1" x14ac:dyDescent="0.3">
      <c r="A297" t="str">
        <f>VLOOKUP(B297,'Cubo 13 de marzo'!$A$1:$I$384,1,0)</f>
        <v>542511080016</v>
      </c>
      <c r="B297" t="str">
        <f t="shared" si="49"/>
        <v>542511080016</v>
      </c>
      <c r="C297" s="99">
        <v>5</v>
      </c>
      <c r="D297" s="99" t="str">
        <f t="shared" si="50"/>
        <v>425</v>
      </c>
      <c r="E297" s="99" t="str">
        <f t="shared" si="51"/>
        <v>1</v>
      </c>
      <c r="F297" s="99" t="str">
        <f t="shared" si="52"/>
        <v>1</v>
      </c>
      <c r="G297" s="99" t="str">
        <f t="shared" si="53"/>
        <v>08</v>
      </c>
      <c r="H297" s="99" t="str">
        <f t="shared" si="54"/>
        <v>00</v>
      </c>
      <c r="I297" s="99">
        <v>16</v>
      </c>
      <c r="J297" t="s">
        <v>469</v>
      </c>
      <c r="K297" t="s">
        <v>470</v>
      </c>
      <c r="L297" t="s">
        <v>81</v>
      </c>
      <c r="M297" t="s">
        <v>615</v>
      </c>
      <c r="N297" t="s">
        <v>606</v>
      </c>
      <c r="O297" t="s">
        <v>82</v>
      </c>
      <c r="P297" t="s">
        <v>49</v>
      </c>
      <c r="Q297" t="s">
        <v>617</v>
      </c>
      <c r="R297" t="s">
        <v>539</v>
      </c>
      <c r="S297" t="s">
        <v>83</v>
      </c>
      <c r="T297" t="s">
        <v>84</v>
      </c>
      <c r="U297">
        <v>4</v>
      </c>
      <c r="V297" t="s">
        <v>40</v>
      </c>
      <c r="W297" s="96" t="s">
        <v>1156</v>
      </c>
      <c r="X297" t="s">
        <v>85</v>
      </c>
      <c r="Y297" t="s">
        <v>86</v>
      </c>
      <c r="Z297" t="s">
        <v>87</v>
      </c>
      <c r="AA297">
        <v>4000</v>
      </c>
      <c r="AB297" t="s">
        <v>211</v>
      </c>
      <c r="AC297">
        <v>4251</v>
      </c>
      <c r="AD297" t="s">
        <v>471</v>
      </c>
      <c r="AE297" s="96" t="s">
        <v>1148</v>
      </c>
      <c r="AF297" t="s">
        <v>57</v>
      </c>
      <c r="AG297" s="6">
        <v>25000000</v>
      </c>
      <c r="AH297" s="1">
        <v>25000000</v>
      </c>
      <c r="AI297" s="1">
        <v>1372569.63</v>
      </c>
      <c r="AJ297" s="1">
        <v>1372569.63</v>
      </c>
      <c r="AK297" s="1">
        <f t="shared" si="55"/>
        <v>0</v>
      </c>
      <c r="AL297" s="1">
        <v>1372569.63</v>
      </c>
      <c r="AM297" s="1">
        <f t="shared" si="56"/>
        <v>0</v>
      </c>
      <c r="AN297" s="1">
        <v>1372569.63</v>
      </c>
      <c r="AO297" s="1">
        <v>0</v>
      </c>
      <c r="AP297" s="1">
        <v>1372569.63</v>
      </c>
      <c r="AQ297" s="1">
        <f t="shared" si="57"/>
        <v>23627430.370000001</v>
      </c>
      <c r="AR297">
        <v>0</v>
      </c>
      <c r="AS297">
        <v>0</v>
      </c>
      <c r="AT297">
        <v>0</v>
      </c>
      <c r="AU297">
        <v>0</v>
      </c>
      <c r="AV297">
        <v>0</v>
      </c>
      <c r="AW297" s="93">
        <v>0</v>
      </c>
      <c r="AX297" s="1">
        <f t="shared" si="58"/>
        <v>25000000</v>
      </c>
      <c r="AY297" s="1">
        <v>0</v>
      </c>
      <c r="AZ297" s="1"/>
      <c r="BA297" s="1"/>
      <c r="BB297" s="1">
        <f t="shared" si="59"/>
        <v>23627430.370000001</v>
      </c>
    </row>
    <row r="298" spans="1:55" hidden="1" x14ac:dyDescent="0.3">
      <c r="A298" t="str">
        <f>VLOOKUP(B298,'Cubo 13 de marzo'!$A$1:$I$384,1,0)</f>
        <v>543110505311</v>
      </c>
      <c r="B298" t="str">
        <f t="shared" si="49"/>
        <v>543110505311</v>
      </c>
      <c r="C298" s="99">
        <v>5</v>
      </c>
      <c r="D298" s="99" t="str">
        <f t="shared" si="50"/>
        <v>431</v>
      </c>
      <c r="E298" s="99" t="str">
        <f t="shared" si="51"/>
        <v>1</v>
      </c>
      <c r="F298" s="99" t="str">
        <f t="shared" si="52"/>
        <v>0</v>
      </c>
      <c r="G298" s="99">
        <f t="shared" si="53"/>
        <v>50</v>
      </c>
      <c r="H298" s="99">
        <f t="shared" si="54"/>
        <v>53</v>
      </c>
      <c r="I298" s="99">
        <v>11</v>
      </c>
      <c r="J298" t="s">
        <v>124</v>
      </c>
      <c r="K298" t="s">
        <v>125</v>
      </c>
      <c r="L298" t="s">
        <v>392</v>
      </c>
      <c r="M298" t="s">
        <v>616</v>
      </c>
      <c r="N298" t="s">
        <v>612</v>
      </c>
      <c r="O298" t="s">
        <v>393</v>
      </c>
      <c r="P298" t="s">
        <v>352</v>
      </c>
      <c r="Q298" t="s">
        <v>622</v>
      </c>
      <c r="R298" t="s">
        <v>539</v>
      </c>
      <c r="S298" t="s">
        <v>203</v>
      </c>
      <c r="T298" t="s">
        <v>204</v>
      </c>
      <c r="U298">
        <v>5</v>
      </c>
      <c r="V298" t="s">
        <v>205</v>
      </c>
      <c r="W298" s="96">
        <v>50</v>
      </c>
      <c r="X298" t="s">
        <v>403</v>
      </c>
      <c r="Y298" t="s">
        <v>395</v>
      </c>
      <c r="Z298" t="s">
        <v>396</v>
      </c>
      <c r="AA298">
        <v>4000</v>
      </c>
      <c r="AB298" t="s">
        <v>211</v>
      </c>
      <c r="AC298">
        <v>4311</v>
      </c>
      <c r="AD298" t="s">
        <v>404</v>
      </c>
      <c r="AE298" s="96">
        <v>53</v>
      </c>
      <c r="AF298" t="s">
        <v>403</v>
      </c>
      <c r="AG298" s="6">
        <v>250000</v>
      </c>
      <c r="AH298" s="1">
        <v>250000</v>
      </c>
      <c r="AI298" s="1">
        <v>0</v>
      </c>
      <c r="AJ298" s="1">
        <v>0</v>
      </c>
      <c r="AK298" s="1">
        <f t="shared" si="55"/>
        <v>0</v>
      </c>
      <c r="AL298" s="1">
        <v>0</v>
      </c>
      <c r="AM298" s="1">
        <f t="shared" si="56"/>
        <v>0</v>
      </c>
      <c r="AN298" s="1">
        <v>0</v>
      </c>
      <c r="AO298" s="1">
        <v>0</v>
      </c>
      <c r="AP298" s="1">
        <v>0</v>
      </c>
      <c r="AQ298" s="1">
        <f t="shared" si="57"/>
        <v>250000</v>
      </c>
      <c r="AR298">
        <v>0</v>
      </c>
      <c r="AS298">
        <v>0</v>
      </c>
      <c r="AT298">
        <v>0</v>
      </c>
      <c r="AU298">
        <v>0</v>
      </c>
      <c r="AV298">
        <v>0</v>
      </c>
      <c r="AW298" s="93">
        <v>0</v>
      </c>
      <c r="AX298" s="1">
        <f t="shared" si="58"/>
        <v>250000</v>
      </c>
      <c r="AY298" s="1">
        <v>0</v>
      </c>
      <c r="AZ298" s="1"/>
      <c r="BA298" s="1"/>
      <c r="BB298" s="1">
        <f t="shared" si="59"/>
        <v>250000</v>
      </c>
    </row>
    <row r="299" spans="1:55" hidden="1" x14ac:dyDescent="0.3">
      <c r="A299" t="str">
        <f>VLOOKUP(B299,'Cubo 13 de marzo'!$A$1:$I$384,1,0)</f>
        <v>543110513811</v>
      </c>
      <c r="B299" t="str">
        <f t="shared" ref="B299:B362" si="60">CONCATENATE(C299,D299,E299,F299,G299,H299,I299)</f>
        <v>543110513811</v>
      </c>
      <c r="C299" s="99">
        <v>5</v>
      </c>
      <c r="D299" s="99" t="str">
        <f t="shared" ref="D299:D362" si="61">LEFT(AC299,3)</f>
        <v>431</v>
      </c>
      <c r="E299" s="99" t="str">
        <f t="shared" ref="E299:E362" si="62">RIGHT(AC299,1)</f>
        <v>1</v>
      </c>
      <c r="F299" s="99" t="str">
        <f t="shared" ref="F299:F362" si="63">MID(J299,6,1)</f>
        <v>0</v>
      </c>
      <c r="G299" s="99">
        <f t="shared" ref="G299:G362" si="64">W299</f>
        <v>51</v>
      </c>
      <c r="H299" s="99">
        <f t="shared" ref="H299:H362" si="65">AE299</f>
        <v>38</v>
      </c>
      <c r="I299" s="99">
        <v>11</v>
      </c>
      <c r="J299" t="s">
        <v>124</v>
      </c>
      <c r="K299" t="s">
        <v>125</v>
      </c>
      <c r="L299" t="s">
        <v>392</v>
      </c>
      <c r="M299" t="s">
        <v>616</v>
      </c>
      <c r="N299" t="s">
        <v>612</v>
      </c>
      <c r="O299" t="s">
        <v>393</v>
      </c>
      <c r="P299" t="s">
        <v>352</v>
      </c>
      <c r="Q299" t="s">
        <v>622</v>
      </c>
      <c r="R299" t="s">
        <v>539</v>
      </c>
      <c r="S299" t="s">
        <v>203</v>
      </c>
      <c r="T299" t="s">
        <v>204</v>
      </c>
      <c r="U299">
        <v>5</v>
      </c>
      <c r="V299" t="s">
        <v>205</v>
      </c>
      <c r="W299" s="96">
        <v>51</v>
      </c>
      <c r="X299" t="s">
        <v>405</v>
      </c>
      <c r="Y299" t="s">
        <v>395</v>
      </c>
      <c r="Z299" t="s">
        <v>396</v>
      </c>
      <c r="AA299">
        <v>4000</v>
      </c>
      <c r="AB299" t="s">
        <v>211</v>
      </c>
      <c r="AC299">
        <v>4311</v>
      </c>
      <c r="AD299" t="s">
        <v>404</v>
      </c>
      <c r="AE299" s="96">
        <v>38</v>
      </c>
      <c r="AF299" t="s">
        <v>406</v>
      </c>
      <c r="AG299" s="6">
        <v>5000000</v>
      </c>
      <c r="AH299" s="1">
        <v>5000000</v>
      </c>
      <c r="AI299" s="1">
        <v>0</v>
      </c>
      <c r="AJ299" s="1">
        <v>0</v>
      </c>
      <c r="AK299" s="1">
        <f t="shared" ref="AK299:AK314" si="66">AJ299-AL299</f>
        <v>0</v>
      </c>
      <c r="AL299" s="1">
        <v>0</v>
      </c>
      <c r="AM299" s="1">
        <f t="shared" ref="AM299:AM314" si="67">AL299-AN299</f>
        <v>0</v>
      </c>
      <c r="AN299" s="1">
        <v>0</v>
      </c>
      <c r="AO299" s="1">
        <v>0</v>
      </c>
      <c r="AP299" s="1">
        <v>0</v>
      </c>
      <c r="AQ299" s="1">
        <f t="shared" ref="AQ299:AQ314" si="68">AG299-AI299</f>
        <v>5000000</v>
      </c>
      <c r="AR299">
        <v>0</v>
      </c>
      <c r="AS299">
        <v>0</v>
      </c>
      <c r="AT299">
        <v>0</v>
      </c>
      <c r="AU299">
        <v>0</v>
      </c>
      <c r="AV299">
        <v>0</v>
      </c>
      <c r="AW299" s="93">
        <v>0</v>
      </c>
      <c r="AX299" s="1">
        <f t="shared" ref="AX299:AX362" si="69">AG299+AW299</f>
        <v>5000000</v>
      </c>
      <c r="AY299" s="1">
        <v>0</v>
      </c>
      <c r="AZ299" s="1"/>
      <c r="BA299" s="1"/>
      <c r="BB299" s="1">
        <f t="shared" ref="BB299:BB362" si="70">AX299-(AI299+AY299+AZ299+BA299)</f>
        <v>5000000</v>
      </c>
    </row>
    <row r="300" spans="1:55" hidden="1" x14ac:dyDescent="0.3">
      <c r="A300" t="str">
        <f>VLOOKUP(B300,'Cubo 13 de marzo'!$A$1:$I$384,1,0)</f>
        <v>543110523911</v>
      </c>
      <c r="B300" t="str">
        <f t="shared" si="60"/>
        <v>543110523911</v>
      </c>
      <c r="C300" s="99">
        <v>5</v>
      </c>
      <c r="D300" s="99" t="str">
        <f t="shared" si="61"/>
        <v>431</v>
      </c>
      <c r="E300" s="99" t="str">
        <f t="shared" si="62"/>
        <v>1</v>
      </c>
      <c r="F300" s="99" t="str">
        <f t="shared" si="63"/>
        <v>0</v>
      </c>
      <c r="G300" s="99">
        <f t="shared" si="64"/>
        <v>52</v>
      </c>
      <c r="H300" s="99">
        <f t="shared" si="65"/>
        <v>39</v>
      </c>
      <c r="I300" s="99">
        <v>11</v>
      </c>
      <c r="J300" t="s">
        <v>124</v>
      </c>
      <c r="K300" t="s">
        <v>125</v>
      </c>
      <c r="L300" t="s">
        <v>392</v>
      </c>
      <c r="M300" t="s">
        <v>616</v>
      </c>
      <c r="N300" t="s">
        <v>612</v>
      </c>
      <c r="O300" t="s">
        <v>393</v>
      </c>
      <c r="P300" t="s">
        <v>352</v>
      </c>
      <c r="Q300" t="s">
        <v>622</v>
      </c>
      <c r="R300" t="s">
        <v>539</v>
      </c>
      <c r="S300" t="s">
        <v>203</v>
      </c>
      <c r="T300" t="s">
        <v>204</v>
      </c>
      <c r="U300">
        <v>5</v>
      </c>
      <c r="V300" t="s">
        <v>205</v>
      </c>
      <c r="W300" s="96">
        <v>52</v>
      </c>
      <c r="X300" t="s">
        <v>407</v>
      </c>
      <c r="Y300" t="s">
        <v>395</v>
      </c>
      <c r="Z300" t="s">
        <v>396</v>
      </c>
      <c r="AA300">
        <v>4000</v>
      </c>
      <c r="AB300" t="s">
        <v>211</v>
      </c>
      <c r="AC300">
        <v>4311</v>
      </c>
      <c r="AD300" t="s">
        <v>404</v>
      </c>
      <c r="AE300" s="96">
        <v>39</v>
      </c>
      <c r="AF300" t="s">
        <v>408</v>
      </c>
      <c r="AG300" s="6">
        <v>2800000</v>
      </c>
      <c r="AH300" s="1">
        <v>2800000</v>
      </c>
      <c r="AI300" s="1">
        <v>2799918.18</v>
      </c>
      <c r="AJ300" s="1">
        <v>0</v>
      </c>
      <c r="AK300" s="1">
        <f t="shared" si="66"/>
        <v>0</v>
      </c>
      <c r="AL300" s="1">
        <v>0</v>
      </c>
      <c r="AM300" s="1">
        <f t="shared" si="67"/>
        <v>0</v>
      </c>
      <c r="AN300" s="1">
        <v>0</v>
      </c>
      <c r="AO300" s="1">
        <v>0</v>
      </c>
      <c r="AP300" s="1">
        <v>0</v>
      </c>
      <c r="AQ300" s="1">
        <f t="shared" si="68"/>
        <v>81.819999999832362</v>
      </c>
      <c r="AR300">
        <v>0</v>
      </c>
      <c r="AS300">
        <v>0</v>
      </c>
      <c r="AT300">
        <v>0</v>
      </c>
      <c r="AU300">
        <v>0</v>
      </c>
      <c r="AV300">
        <v>0</v>
      </c>
      <c r="AW300" s="93">
        <v>0</v>
      </c>
      <c r="AX300" s="1">
        <f t="shared" si="69"/>
        <v>2800000</v>
      </c>
      <c r="AY300" s="1">
        <v>0</v>
      </c>
      <c r="AZ300" s="1"/>
      <c r="BA300" s="1"/>
      <c r="BB300" s="1">
        <f t="shared" si="70"/>
        <v>81.819999999832362</v>
      </c>
    </row>
    <row r="301" spans="1:55" hidden="1" x14ac:dyDescent="0.3">
      <c r="A301" t="str">
        <f>VLOOKUP(B301,'Cubo 13 de marzo'!$A$1:$I$384,1,0)</f>
        <v>543110585111</v>
      </c>
      <c r="B301" t="str">
        <f t="shared" si="60"/>
        <v>543110585111</v>
      </c>
      <c r="C301" s="99">
        <v>5</v>
      </c>
      <c r="D301" s="99" t="str">
        <f t="shared" si="61"/>
        <v>431</v>
      </c>
      <c r="E301" s="99" t="str">
        <f t="shared" si="62"/>
        <v>1</v>
      </c>
      <c r="F301" s="99" t="str">
        <f t="shared" si="63"/>
        <v>0</v>
      </c>
      <c r="G301" s="99">
        <f t="shared" si="64"/>
        <v>58</v>
      </c>
      <c r="H301" s="99">
        <f t="shared" si="65"/>
        <v>51</v>
      </c>
      <c r="I301" s="99">
        <v>11</v>
      </c>
      <c r="J301" t="s">
        <v>124</v>
      </c>
      <c r="K301" t="s">
        <v>125</v>
      </c>
      <c r="L301" t="s">
        <v>392</v>
      </c>
      <c r="M301" t="s">
        <v>616</v>
      </c>
      <c r="N301" t="s">
        <v>612</v>
      </c>
      <c r="O301" t="s">
        <v>393</v>
      </c>
      <c r="P301" t="s">
        <v>352</v>
      </c>
      <c r="Q301" t="s">
        <v>622</v>
      </c>
      <c r="R301" t="s">
        <v>539</v>
      </c>
      <c r="S301" t="s">
        <v>203</v>
      </c>
      <c r="T301" t="s">
        <v>204</v>
      </c>
      <c r="U301">
        <v>5</v>
      </c>
      <c r="V301" t="s">
        <v>205</v>
      </c>
      <c r="W301" s="96">
        <v>58</v>
      </c>
      <c r="X301" t="s">
        <v>410</v>
      </c>
      <c r="Y301" t="s">
        <v>395</v>
      </c>
      <c r="Z301" t="s">
        <v>396</v>
      </c>
      <c r="AA301">
        <v>4000</v>
      </c>
      <c r="AB301" t="s">
        <v>211</v>
      </c>
      <c r="AC301">
        <v>4311</v>
      </c>
      <c r="AD301" t="s">
        <v>404</v>
      </c>
      <c r="AE301" s="96">
        <v>51</v>
      </c>
      <c r="AF301" t="s">
        <v>411</v>
      </c>
      <c r="AG301" s="6">
        <v>260000</v>
      </c>
      <c r="AH301" s="1">
        <v>260000</v>
      </c>
      <c r="AI301" s="1">
        <v>0</v>
      </c>
      <c r="AJ301" s="1">
        <v>0</v>
      </c>
      <c r="AK301" s="1">
        <f t="shared" si="66"/>
        <v>0</v>
      </c>
      <c r="AL301" s="1">
        <v>0</v>
      </c>
      <c r="AM301" s="1">
        <f t="shared" si="67"/>
        <v>0</v>
      </c>
      <c r="AN301" s="1">
        <v>0</v>
      </c>
      <c r="AO301" s="1">
        <v>0</v>
      </c>
      <c r="AP301" s="1">
        <v>0</v>
      </c>
      <c r="AQ301" s="1">
        <f t="shared" si="68"/>
        <v>260000</v>
      </c>
      <c r="AR301">
        <v>0</v>
      </c>
      <c r="AS301">
        <v>0</v>
      </c>
      <c r="AT301">
        <v>0</v>
      </c>
      <c r="AU301">
        <v>0</v>
      </c>
      <c r="AV301">
        <v>0</v>
      </c>
      <c r="AW301" s="93">
        <v>0</v>
      </c>
      <c r="AX301" s="1">
        <f t="shared" si="69"/>
        <v>260000</v>
      </c>
      <c r="AY301" s="1">
        <v>0</v>
      </c>
      <c r="AZ301" s="1"/>
      <c r="BA301" s="1"/>
      <c r="BB301" s="1">
        <f t="shared" si="70"/>
        <v>260000</v>
      </c>
    </row>
    <row r="302" spans="1:55" hidden="1" x14ac:dyDescent="0.3">
      <c r="A302" t="str">
        <f>VLOOKUP(B302,'Cubo 13 de marzo'!$A$1:$I$384,1,0)</f>
        <v>543910604211</v>
      </c>
      <c r="B302" t="str">
        <f t="shared" si="60"/>
        <v>543910604211</v>
      </c>
      <c r="C302" s="99">
        <v>5</v>
      </c>
      <c r="D302" s="99" t="str">
        <f t="shared" si="61"/>
        <v>439</v>
      </c>
      <c r="E302" s="99" t="str">
        <f t="shared" si="62"/>
        <v>1</v>
      </c>
      <c r="F302" s="99" t="str">
        <f t="shared" si="63"/>
        <v>0</v>
      </c>
      <c r="G302" s="99">
        <f t="shared" si="64"/>
        <v>60</v>
      </c>
      <c r="H302" s="99">
        <f t="shared" si="65"/>
        <v>42</v>
      </c>
      <c r="I302" s="99">
        <v>11</v>
      </c>
      <c r="J302" t="s">
        <v>124</v>
      </c>
      <c r="K302" t="s">
        <v>125</v>
      </c>
      <c r="L302" t="s">
        <v>417</v>
      </c>
      <c r="M302" t="s">
        <v>512</v>
      </c>
      <c r="N302" t="s">
        <v>609</v>
      </c>
      <c r="O302" t="s">
        <v>418</v>
      </c>
      <c r="P302" t="s">
        <v>49</v>
      </c>
      <c r="Q302" t="s">
        <v>617</v>
      </c>
      <c r="R302" t="s">
        <v>539</v>
      </c>
      <c r="S302" t="s">
        <v>203</v>
      </c>
      <c r="T302" t="s">
        <v>204</v>
      </c>
      <c r="U302">
        <v>5</v>
      </c>
      <c r="V302" t="s">
        <v>205</v>
      </c>
      <c r="W302" s="96">
        <v>60</v>
      </c>
      <c r="X302" t="s">
        <v>424</v>
      </c>
      <c r="Y302" t="s">
        <v>425</v>
      </c>
      <c r="Z302" t="s">
        <v>426</v>
      </c>
      <c r="AA302">
        <v>4000</v>
      </c>
      <c r="AB302" t="s">
        <v>211</v>
      </c>
      <c r="AC302">
        <v>4391</v>
      </c>
      <c r="AD302" t="s">
        <v>427</v>
      </c>
      <c r="AE302" s="96">
        <v>42</v>
      </c>
      <c r="AF302" t="s">
        <v>428</v>
      </c>
      <c r="AG302" s="6">
        <v>1200000</v>
      </c>
      <c r="AH302" s="1">
        <v>650000</v>
      </c>
      <c r="AI302" s="1">
        <v>0</v>
      </c>
      <c r="AJ302" s="1">
        <v>0</v>
      </c>
      <c r="AK302" s="1">
        <f t="shared" si="66"/>
        <v>0</v>
      </c>
      <c r="AL302" s="1">
        <v>0</v>
      </c>
      <c r="AM302" s="1">
        <f t="shared" si="67"/>
        <v>0</v>
      </c>
      <c r="AN302" s="1">
        <v>0</v>
      </c>
      <c r="AO302" s="1">
        <v>0</v>
      </c>
      <c r="AP302" s="1">
        <v>0</v>
      </c>
      <c r="AQ302" s="1">
        <f t="shared" si="68"/>
        <v>1200000</v>
      </c>
      <c r="AR302" s="1">
        <v>550000</v>
      </c>
      <c r="AS302">
        <v>0</v>
      </c>
      <c r="AT302">
        <v>0</v>
      </c>
      <c r="AU302">
        <v>0</v>
      </c>
      <c r="AV302" s="1">
        <v>550000</v>
      </c>
      <c r="AW302" s="93">
        <v>0</v>
      </c>
      <c r="AX302" s="1">
        <f t="shared" si="69"/>
        <v>1200000</v>
      </c>
      <c r="AY302" s="1">
        <v>0</v>
      </c>
      <c r="AZ302" s="1"/>
      <c r="BA302" s="1"/>
      <c r="BB302" s="1">
        <f t="shared" si="70"/>
        <v>1200000</v>
      </c>
    </row>
    <row r="303" spans="1:55" hidden="1" x14ac:dyDescent="0.3">
      <c r="A303" t="str">
        <f>VLOOKUP(B303,'Cubo 13 de marzo'!$A$1:$I$384,1,0)</f>
        <v>543910607211</v>
      </c>
      <c r="B303" t="str">
        <f t="shared" si="60"/>
        <v>543910607211</v>
      </c>
      <c r="C303" s="99">
        <v>5</v>
      </c>
      <c r="D303" s="99" t="str">
        <f t="shared" si="61"/>
        <v>439</v>
      </c>
      <c r="E303" s="99" t="str">
        <f t="shared" si="62"/>
        <v>1</v>
      </c>
      <c r="F303" s="99" t="str">
        <f t="shared" si="63"/>
        <v>0</v>
      </c>
      <c r="G303" s="99">
        <f t="shared" si="64"/>
        <v>60</v>
      </c>
      <c r="H303" s="99">
        <f t="shared" si="65"/>
        <v>72</v>
      </c>
      <c r="I303" s="99">
        <v>11</v>
      </c>
      <c r="J303" t="s">
        <v>124</v>
      </c>
      <c r="K303" t="s">
        <v>125</v>
      </c>
      <c r="L303" t="s">
        <v>417</v>
      </c>
      <c r="M303" t="s">
        <v>512</v>
      </c>
      <c r="N303" t="s">
        <v>609</v>
      </c>
      <c r="O303" t="s">
        <v>418</v>
      </c>
      <c r="P303" t="s">
        <v>49</v>
      </c>
      <c r="Q303" t="s">
        <v>617</v>
      </c>
      <c r="R303" t="s">
        <v>539</v>
      </c>
      <c r="S303" t="s">
        <v>203</v>
      </c>
      <c r="T303" t="s">
        <v>204</v>
      </c>
      <c r="U303">
        <v>5</v>
      </c>
      <c r="V303" t="s">
        <v>205</v>
      </c>
      <c r="W303" s="96">
        <v>60</v>
      </c>
      <c r="X303" t="s">
        <v>424</v>
      </c>
      <c r="Y303" t="s">
        <v>425</v>
      </c>
      <c r="Z303" t="s">
        <v>426</v>
      </c>
      <c r="AA303">
        <v>4000</v>
      </c>
      <c r="AB303" t="s">
        <v>211</v>
      </c>
      <c r="AC303">
        <v>4391</v>
      </c>
      <c r="AD303" t="s">
        <v>427</v>
      </c>
      <c r="AE303" s="96">
        <v>72</v>
      </c>
      <c r="AF303" t="s">
        <v>429</v>
      </c>
      <c r="AG303" s="6">
        <v>200000</v>
      </c>
      <c r="AH303" s="1">
        <v>0</v>
      </c>
      <c r="AI303" s="1">
        <v>0</v>
      </c>
      <c r="AJ303" s="1">
        <v>0</v>
      </c>
      <c r="AK303" s="1">
        <f t="shared" si="66"/>
        <v>0</v>
      </c>
      <c r="AL303" s="1">
        <v>0</v>
      </c>
      <c r="AM303" s="1">
        <f t="shared" si="67"/>
        <v>0</v>
      </c>
      <c r="AN303" s="1">
        <v>0</v>
      </c>
      <c r="AO303" s="1">
        <v>0</v>
      </c>
      <c r="AP303" s="1">
        <v>0</v>
      </c>
      <c r="AQ303" s="1">
        <f t="shared" si="68"/>
        <v>200000</v>
      </c>
      <c r="AR303" s="1">
        <v>200000</v>
      </c>
      <c r="AS303">
        <v>0</v>
      </c>
      <c r="AT303">
        <v>0</v>
      </c>
      <c r="AU303">
        <v>0</v>
      </c>
      <c r="AV303" s="1">
        <v>200000</v>
      </c>
      <c r="AW303" s="93">
        <v>0</v>
      </c>
      <c r="AX303" s="1">
        <f t="shared" si="69"/>
        <v>200000</v>
      </c>
      <c r="AY303" s="1">
        <v>0</v>
      </c>
      <c r="AZ303" s="1"/>
      <c r="BA303" s="1"/>
      <c r="BB303" s="1">
        <f t="shared" si="70"/>
        <v>200000</v>
      </c>
    </row>
    <row r="304" spans="1:55" hidden="1" x14ac:dyDescent="0.3">
      <c r="A304" t="str">
        <f>VLOOKUP(B304,'Cubo 13 de marzo'!$A$1:$I$384,1,0)</f>
        <v>544110650011</v>
      </c>
      <c r="B304" t="str">
        <f t="shared" si="60"/>
        <v>544110650011</v>
      </c>
      <c r="C304" s="99">
        <v>5</v>
      </c>
      <c r="D304" s="99" t="str">
        <f t="shared" si="61"/>
        <v>441</v>
      </c>
      <c r="E304" s="99" t="str">
        <f t="shared" si="62"/>
        <v>1</v>
      </c>
      <c r="F304" s="99" t="str">
        <f t="shared" si="63"/>
        <v>0</v>
      </c>
      <c r="G304" s="99">
        <f t="shared" si="64"/>
        <v>65</v>
      </c>
      <c r="H304" s="99" t="str">
        <f t="shared" si="65"/>
        <v>00</v>
      </c>
      <c r="I304" s="99">
        <v>11</v>
      </c>
      <c r="J304" t="s">
        <v>124</v>
      </c>
      <c r="K304" t="s">
        <v>125</v>
      </c>
      <c r="L304" t="s">
        <v>201</v>
      </c>
      <c r="M304" t="s">
        <v>616</v>
      </c>
      <c r="N304" t="s">
        <v>613</v>
      </c>
      <c r="O304" t="s">
        <v>202</v>
      </c>
      <c r="P304" t="s">
        <v>49</v>
      </c>
      <c r="Q304" t="s">
        <v>617</v>
      </c>
      <c r="R304" t="s">
        <v>539</v>
      </c>
      <c r="S304" t="s">
        <v>203</v>
      </c>
      <c r="T304" t="s">
        <v>204</v>
      </c>
      <c r="U304">
        <v>5</v>
      </c>
      <c r="V304" t="s">
        <v>205</v>
      </c>
      <c r="W304" s="96">
        <v>65</v>
      </c>
      <c r="X304" t="s">
        <v>214</v>
      </c>
      <c r="Y304" t="s">
        <v>207</v>
      </c>
      <c r="Z304" t="s">
        <v>208</v>
      </c>
      <c r="AA304">
        <v>4000</v>
      </c>
      <c r="AB304" t="s">
        <v>211</v>
      </c>
      <c r="AC304">
        <v>4411</v>
      </c>
      <c r="AD304" t="s">
        <v>226</v>
      </c>
      <c r="AE304" s="96" t="s">
        <v>1148</v>
      </c>
      <c r="AF304" t="s">
        <v>57</v>
      </c>
      <c r="AG304" s="6">
        <v>200000</v>
      </c>
      <c r="AH304" s="1">
        <v>199988.08</v>
      </c>
      <c r="AI304" s="1">
        <v>0</v>
      </c>
      <c r="AJ304" s="1">
        <v>0</v>
      </c>
      <c r="AK304" s="1">
        <f t="shared" si="66"/>
        <v>0</v>
      </c>
      <c r="AL304" s="1">
        <v>0</v>
      </c>
      <c r="AM304" s="1">
        <f t="shared" si="67"/>
        <v>0</v>
      </c>
      <c r="AN304" s="1">
        <v>0</v>
      </c>
      <c r="AO304" s="1">
        <v>0</v>
      </c>
      <c r="AP304" s="1">
        <v>0</v>
      </c>
      <c r="AQ304" s="1">
        <f t="shared" si="68"/>
        <v>200000</v>
      </c>
      <c r="AR304">
        <v>0</v>
      </c>
      <c r="AS304">
        <v>11.92</v>
      </c>
      <c r="AT304">
        <v>0</v>
      </c>
      <c r="AU304">
        <v>0</v>
      </c>
      <c r="AV304">
        <v>11.92</v>
      </c>
      <c r="AW304" s="93">
        <v>0</v>
      </c>
      <c r="AX304" s="1">
        <f t="shared" si="69"/>
        <v>200000</v>
      </c>
      <c r="AY304" s="1">
        <v>0</v>
      </c>
      <c r="AZ304" s="1"/>
      <c r="BA304" s="1"/>
      <c r="BB304" s="1">
        <f t="shared" si="70"/>
        <v>200000</v>
      </c>
    </row>
    <row r="305" spans="1:56" hidden="1" x14ac:dyDescent="0.3">
      <c r="A305" t="str">
        <f>VLOOKUP(B305,'Cubo 13 de marzo'!$A$1:$I$384,1,0)</f>
        <v>544110655811</v>
      </c>
      <c r="B305" t="str">
        <f t="shared" si="60"/>
        <v>544110655811</v>
      </c>
      <c r="C305" s="99">
        <v>5</v>
      </c>
      <c r="D305" s="99" t="str">
        <f t="shared" si="61"/>
        <v>441</v>
      </c>
      <c r="E305" s="99" t="str">
        <f t="shared" si="62"/>
        <v>1</v>
      </c>
      <c r="F305" s="99" t="str">
        <f t="shared" si="63"/>
        <v>0</v>
      </c>
      <c r="G305" s="99">
        <f t="shared" si="64"/>
        <v>65</v>
      </c>
      <c r="H305" s="99">
        <f t="shared" si="65"/>
        <v>58</v>
      </c>
      <c r="I305" s="99">
        <v>11</v>
      </c>
      <c r="J305" t="s">
        <v>124</v>
      </c>
      <c r="K305" t="s">
        <v>125</v>
      </c>
      <c r="L305" t="s">
        <v>201</v>
      </c>
      <c r="M305" t="s">
        <v>616</v>
      </c>
      <c r="N305" t="s">
        <v>613</v>
      </c>
      <c r="O305" t="s">
        <v>202</v>
      </c>
      <c r="P305" t="s">
        <v>49</v>
      </c>
      <c r="Q305" t="s">
        <v>617</v>
      </c>
      <c r="R305" t="s">
        <v>539</v>
      </c>
      <c r="S305" t="s">
        <v>203</v>
      </c>
      <c r="T305" t="s">
        <v>204</v>
      </c>
      <c r="U305">
        <v>5</v>
      </c>
      <c r="V305" t="s">
        <v>205</v>
      </c>
      <c r="W305" s="96">
        <v>65</v>
      </c>
      <c r="X305" t="s">
        <v>214</v>
      </c>
      <c r="Y305" t="s">
        <v>207</v>
      </c>
      <c r="Z305" t="s">
        <v>208</v>
      </c>
      <c r="AA305">
        <v>4000</v>
      </c>
      <c r="AB305" t="s">
        <v>211</v>
      </c>
      <c r="AC305">
        <v>4411</v>
      </c>
      <c r="AD305" t="s">
        <v>226</v>
      </c>
      <c r="AE305" s="96">
        <v>58</v>
      </c>
      <c r="AF305" t="s">
        <v>227</v>
      </c>
      <c r="AG305" s="6">
        <v>100000</v>
      </c>
      <c r="AH305" s="1">
        <v>100011.92</v>
      </c>
      <c r="AI305" s="1">
        <v>0</v>
      </c>
      <c r="AJ305" s="1">
        <v>0</v>
      </c>
      <c r="AK305" s="1">
        <f t="shared" si="66"/>
        <v>0</v>
      </c>
      <c r="AL305" s="1">
        <v>0</v>
      </c>
      <c r="AM305" s="1">
        <f t="shared" si="67"/>
        <v>0</v>
      </c>
      <c r="AN305" s="1">
        <v>0</v>
      </c>
      <c r="AO305" s="1">
        <v>0</v>
      </c>
      <c r="AP305" s="1">
        <v>0</v>
      </c>
      <c r="AQ305" s="1">
        <f t="shared" si="68"/>
        <v>100000</v>
      </c>
      <c r="AR305">
        <v>0</v>
      </c>
      <c r="AS305">
        <v>0</v>
      </c>
      <c r="AT305">
        <v>0</v>
      </c>
      <c r="AU305">
        <v>11.92</v>
      </c>
      <c r="AV305">
        <v>-11.92</v>
      </c>
      <c r="AW305" s="93">
        <v>0</v>
      </c>
      <c r="AX305" s="1">
        <f t="shared" si="69"/>
        <v>100000</v>
      </c>
      <c r="AY305" s="1">
        <v>0</v>
      </c>
      <c r="AZ305" s="1"/>
      <c r="BA305" s="1"/>
      <c r="BB305" s="1">
        <f t="shared" si="70"/>
        <v>100000</v>
      </c>
    </row>
    <row r="306" spans="1:56" hidden="1" x14ac:dyDescent="0.3">
      <c r="A306" t="str">
        <f>VLOOKUP(B306,'Cubo 13 de marzo'!$A$1:$I$384,1,0)</f>
        <v>544110010011</v>
      </c>
      <c r="B306" t="str">
        <f t="shared" si="60"/>
        <v>544110010011</v>
      </c>
      <c r="C306" s="99">
        <v>5</v>
      </c>
      <c r="D306" s="99" t="str">
        <f t="shared" si="61"/>
        <v>441</v>
      </c>
      <c r="E306" s="99" t="str">
        <f t="shared" si="62"/>
        <v>1</v>
      </c>
      <c r="F306" s="99" t="str">
        <f t="shared" si="63"/>
        <v>0</v>
      </c>
      <c r="G306" s="99" t="str">
        <f t="shared" si="64"/>
        <v>01</v>
      </c>
      <c r="H306" s="99" t="str">
        <f t="shared" si="65"/>
        <v>00</v>
      </c>
      <c r="I306" s="99">
        <v>11</v>
      </c>
      <c r="J306" t="s">
        <v>124</v>
      </c>
      <c r="K306" t="s">
        <v>125</v>
      </c>
      <c r="L306" t="s">
        <v>81</v>
      </c>
      <c r="M306" t="s">
        <v>615</v>
      </c>
      <c r="N306" t="s">
        <v>606</v>
      </c>
      <c r="O306" t="s">
        <v>82</v>
      </c>
      <c r="P306" t="s">
        <v>49</v>
      </c>
      <c r="Q306" t="s">
        <v>617</v>
      </c>
      <c r="R306" t="s">
        <v>539</v>
      </c>
      <c r="S306" t="s">
        <v>228</v>
      </c>
      <c r="T306" t="s">
        <v>229</v>
      </c>
      <c r="U306">
        <v>6</v>
      </c>
      <c r="V306" t="s">
        <v>75</v>
      </c>
      <c r="W306" s="96" t="s">
        <v>1149</v>
      </c>
      <c r="X306" t="s">
        <v>230</v>
      </c>
      <c r="Y306" t="s">
        <v>231</v>
      </c>
      <c r="Z306" t="s">
        <v>232</v>
      </c>
      <c r="AA306">
        <v>4000</v>
      </c>
      <c r="AB306" t="s">
        <v>211</v>
      </c>
      <c r="AC306">
        <v>4411</v>
      </c>
      <c r="AD306" t="s">
        <v>226</v>
      </c>
      <c r="AE306" s="96" t="s">
        <v>1148</v>
      </c>
      <c r="AF306" t="s">
        <v>57</v>
      </c>
      <c r="AG306" s="6">
        <v>3800000</v>
      </c>
      <c r="AH306" s="1">
        <v>3800000</v>
      </c>
      <c r="AI306" s="1">
        <v>641827</v>
      </c>
      <c r="AJ306" s="1">
        <v>641827</v>
      </c>
      <c r="AK306" s="1">
        <f t="shared" si="66"/>
        <v>0</v>
      </c>
      <c r="AL306" s="1">
        <v>641827</v>
      </c>
      <c r="AM306" s="1">
        <f t="shared" si="67"/>
        <v>308500</v>
      </c>
      <c r="AN306" s="1">
        <v>333327</v>
      </c>
      <c r="AO306" s="1">
        <v>0</v>
      </c>
      <c r="AP306" s="1">
        <v>263327</v>
      </c>
      <c r="AQ306" s="1">
        <f t="shared" si="68"/>
        <v>3158173</v>
      </c>
      <c r="AR306">
        <v>0</v>
      </c>
      <c r="AS306">
        <v>0</v>
      </c>
      <c r="AT306">
        <v>0</v>
      </c>
      <c r="AU306">
        <v>0</v>
      </c>
      <c r="AV306">
        <v>0</v>
      </c>
      <c r="AW306" s="93">
        <v>0</v>
      </c>
      <c r="AX306" s="1">
        <f t="shared" si="69"/>
        <v>3800000</v>
      </c>
      <c r="AY306" s="1">
        <v>0</v>
      </c>
      <c r="AZ306" s="1"/>
      <c r="BA306" s="1"/>
      <c r="BB306" s="1">
        <f t="shared" si="70"/>
        <v>3158173</v>
      </c>
    </row>
    <row r="307" spans="1:56" hidden="1" x14ac:dyDescent="0.3">
      <c r="A307" t="str">
        <f>VLOOKUP(B307,'Cubo 13 de marzo'!$A$1:$I$384,1,0)</f>
        <v>544110443511</v>
      </c>
      <c r="B307" t="str">
        <f t="shared" si="60"/>
        <v>544110443511</v>
      </c>
      <c r="C307" s="99">
        <v>5</v>
      </c>
      <c r="D307" s="99" t="str">
        <f t="shared" si="61"/>
        <v>441</v>
      </c>
      <c r="E307" s="99" t="str">
        <f t="shared" si="62"/>
        <v>1</v>
      </c>
      <c r="F307" s="99" t="str">
        <f t="shared" si="63"/>
        <v>0</v>
      </c>
      <c r="G307" s="99">
        <f t="shared" si="64"/>
        <v>44</v>
      </c>
      <c r="H307" s="99">
        <f t="shared" si="65"/>
        <v>35</v>
      </c>
      <c r="I307" s="99">
        <v>11</v>
      </c>
      <c r="J307" t="s">
        <v>124</v>
      </c>
      <c r="K307" t="s">
        <v>125</v>
      </c>
      <c r="L307" t="s">
        <v>81</v>
      </c>
      <c r="M307" t="s">
        <v>615</v>
      </c>
      <c r="N307" t="s">
        <v>606</v>
      </c>
      <c r="O307" t="s">
        <v>82</v>
      </c>
      <c r="P307" t="s">
        <v>49</v>
      </c>
      <c r="Q307" t="s">
        <v>617</v>
      </c>
      <c r="R307" t="s">
        <v>539</v>
      </c>
      <c r="S307" t="s">
        <v>103</v>
      </c>
      <c r="T307" t="s">
        <v>104</v>
      </c>
      <c r="U307">
        <v>6</v>
      </c>
      <c r="V307" t="s">
        <v>75</v>
      </c>
      <c r="W307" s="96">
        <v>44</v>
      </c>
      <c r="X307" t="s">
        <v>346</v>
      </c>
      <c r="Y307" t="s">
        <v>347</v>
      </c>
      <c r="Z307" t="s">
        <v>348</v>
      </c>
      <c r="AA307">
        <v>4000</v>
      </c>
      <c r="AB307" t="s">
        <v>211</v>
      </c>
      <c r="AC307">
        <v>4411</v>
      </c>
      <c r="AD307" t="s">
        <v>226</v>
      </c>
      <c r="AE307" s="96">
        <v>35</v>
      </c>
      <c r="AF307" t="s">
        <v>349</v>
      </c>
      <c r="AG307" s="6">
        <v>470000</v>
      </c>
      <c r="AH307" s="1">
        <v>400000</v>
      </c>
      <c r="AI307" s="1">
        <v>0</v>
      </c>
      <c r="AJ307" s="1">
        <v>0</v>
      </c>
      <c r="AK307" s="1">
        <f t="shared" si="66"/>
        <v>0</v>
      </c>
      <c r="AL307" s="1">
        <v>0</v>
      </c>
      <c r="AM307" s="1">
        <f t="shared" si="67"/>
        <v>0</v>
      </c>
      <c r="AN307" s="1">
        <v>0</v>
      </c>
      <c r="AO307" s="1">
        <v>0</v>
      </c>
      <c r="AP307" s="1">
        <v>0</v>
      </c>
      <c r="AQ307" s="1">
        <f t="shared" si="68"/>
        <v>470000</v>
      </c>
      <c r="AR307" s="1">
        <v>70000</v>
      </c>
      <c r="AS307">
        <v>0</v>
      </c>
      <c r="AT307">
        <v>0</v>
      </c>
      <c r="AU307">
        <v>0</v>
      </c>
      <c r="AV307" s="1">
        <v>70000</v>
      </c>
      <c r="AW307" s="93">
        <v>0</v>
      </c>
      <c r="AX307" s="1">
        <f t="shared" si="69"/>
        <v>470000</v>
      </c>
      <c r="AY307" s="1">
        <v>0</v>
      </c>
      <c r="AZ307" s="1"/>
      <c r="BA307" s="1"/>
      <c r="BB307" s="1">
        <f t="shared" si="70"/>
        <v>470000</v>
      </c>
    </row>
    <row r="308" spans="1:56" hidden="1" x14ac:dyDescent="0.3">
      <c r="A308" t="str">
        <f>VLOOKUP(B308,'Cubo 13 de marzo'!$A$1:$I$384,1,0)</f>
        <v>544110320011</v>
      </c>
      <c r="B308" t="str">
        <f t="shared" si="60"/>
        <v>544110320011</v>
      </c>
      <c r="C308" s="99">
        <v>5</v>
      </c>
      <c r="D308" s="99" t="str">
        <f t="shared" si="61"/>
        <v>441</v>
      </c>
      <c r="E308" s="99" t="str">
        <f t="shared" si="62"/>
        <v>1</v>
      </c>
      <c r="F308" s="99" t="str">
        <f t="shared" si="63"/>
        <v>0</v>
      </c>
      <c r="G308" s="99">
        <f t="shared" si="64"/>
        <v>32</v>
      </c>
      <c r="H308" s="99" t="str">
        <f t="shared" si="65"/>
        <v>00</v>
      </c>
      <c r="I308" s="99">
        <v>11</v>
      </c>
      <c r="J308" t="s">
        <v>124</v>
      </c>
      <c r="K308" t="s">
        <v>125</v>
      </c>
      <c r="L308" t="s">
        <v>81</v>
      </c>
      <c r="M308" t="s">
        <v>615</v>
      </c>
      <c r="N308" t="s">
        <v>606</v>
      </c>
      <c r="O308" t="s">
        <v>82</v>
      </c>
      <c r="P308" t="s">
        <v>352</v>
      </c>
      <c r="Q308" t="s">
        <v>622</v>
      </c>
      <c r="R308" t="s">
        <v>539</v>
      </c>
      <c r="S308" t="s">
        <v>331</v>
      </c>
      <c r="T308" t="s">
        <v>332</v>
      </c>
      <c r="U308">
        <v>2</v>
      </c>
      <c r="V308" t="s">
        <v>180</v>
      </c>
      <c r="W308" s="96">
        <v>32</v>
      </c>
      <c r="X308" t="s">
        <v>358</v>
      </c>
      <c r="Y308" t="s">
        <v>354</v>
      </c>
      <c r="Z308" t="s">
        <v>355</v>
      </c>
      <c r="AA308">
        <v>4000</v>
      </c>
      <c r="AB308" t="s">
        <v>211</v>
      </c>
      <c r="AC308">
        <v>4411</v>
      </c>
      <c r="AD308" t="s">
        <v>226</v>
      </c>
      <c r="AE308" s="96" t="s">
        <v>1148</v>
      </c>
      <c r="AF308" t="s">
        <v>57</v>
      </c>
      <c r="AG308" s="6">
        <v>2000000</v>
      </c>
      <c r="AH308" s="1">
        <v>2000000</v>
      </c>
      <c r="AI308" s="1">
        <v>0</v>
      </c>
      <c r="AJ308" s="1">
        <v>0</v>
      </c>
      <c r="AK308" s="1">
        <f t="shared" si="66"/>
        <v>0</v>
      </c>
      <c r="AL308" s="1">
        <v>0</v>
      </c>
      <c r="AM308" s="1">
        <f t="shared" si="67"/>
        <v>0</v>
      </c>
      <c r="AN308" s="1">
        <v>0</v>
      </c>
      <c r="AO308" s="1">
        <v>0</v>
      </c>
      <c r="AP308" s="1">
        <v>0</v>
      </c>
      <c r="AQ308" s="1">
        <f t="shared" si="68"/>
        <v>2000000</v>
      </c>
      <c r="AR308">
        <v>0</v>
      </c>
      <c r="AS308">
        <v>0</v>
      </c>
      <c r="AT308">
        <v>0</v>
      </c>
      <c r="AU308">
        <v>0</v>
      </c>
      <c r="AV308">
        <v>0</v>
      </c>
      <c r="AW308" s="93">
        <v>0</v>
      </c>
      <c r="AX308" s="1">
        <f t="shared" si="69"/>
        <v>2000000</v>
      </c>
      <c r="AY308" s="1">
        <v>0</v>
      </c>
      <c r="AZ308" s="1"/>
      <c r="BA308" s="1"/>
      <c r="BB308" s="1">
        <f t="shared" si="70"/>
        <v>2000000</v>
      </c>
    </row>
    <row r="309" spans="1:56" hidden="1" x14ac:dyDescent="0.3">
      <c r="A309" t="str">
        <f>VLOOKUP(B309,'Cubo 13 de marzo'!$A$1:$I$384,1,0)</f>
        <v>544110370011</v>
      </c>
      <c r="B309" t="str">
        <f t="shared" si="60"/>
        <v>544110370011</v>
      </c>
      <c r="C309" s="99">
        <v>5</v>
      </c>
      <c r="D309" s="99" t="str">
        <f t="shared" si="61"/>
        <v>441</v>
      </c>
      <c r="E309" s="99" t="str">
        <f t="shared" si="62"/>
        <v>1</v>
      </c>
      <c r="F309" s="99" t="str">
        <f t="shared" si="63"/>
        <v>0</v>
      </c>
      <c r="G309" s="99">
        <f t="shared" si="64"/>
        <v>37</v>
      </c>
      <c r="H309" s="99" t="str">
        <f t="shared" si="65"/>
        <v>00</v>
      </c>
      <c r="I309" s="99">
        <v>11</v>
      </c>
      <c r="J309" t="s">
        <v>124</v>
      </c>
      <c r="K309" t="s">
        <v>125</v>
      </c>
      <c r="L309" t="s">
        <v>81</v>
      </c>
      <c r="M309" t="s">
        <v>615</v>
      </c>
      <c r="N309" t="s">
        <v>606</v>
      </c>
      <c r="O309" t="s">
        <v>82</v>
      </c>
      <c r="P309" t="s">
        <v>352</v>
      </c>
      <c r="Q309" t="s">
        <v>622</v>
      </c>
      <c r="R309" t="s">
        <v>539</v>
      </c>
      <c r="S309" t="s">
        <v>331</v>
      </c>
      <c r="T309" t="s">
        <v>332</v>
      </c>
      <c r="U309">
        <v>2</v>
      </c>
      <c r="V309" t="s">
        <v>180</v>
      </c>
      <c r="W309" s="96">
        <v>37</v>
      </c>
      <c r="X309" t="s">
        <v>359</v>
      </c>
      <c r="Y309" t="s">
        <v>360</v>
      </c>
      <c r="Z309" t="s">
        <v>361</v>
      </c>
      <c r="AA309">
        <v>4000</v>
      </c>
      <c r="AB309" t="s">
        <v>211</v>
      </c>
      <c r="AC309">
        <v>4411</v>
      </c>
      <c r="AD309" t="s">
        <v>226</v>
      </c>
      <c r="AE309" s="96" t="s">
        <v>1148</v>
      </c>
      <c r="AF309" t="s">
        <v>57</v>
      </c>
      <c r="AG309" s="6">
        <v>20000000</v>
      </c>
      <c r="AH309" s="1">
        <v>20000000</v>
      </c>
      <c r="AI309" s="1">
        <v>4344000</v>
      </c>
      <c r="AJ309" s="1">
        <v>4344000</v>
      </c>
      <c r="AK309" s="1">
        <f t="shared" si="66"/>
        <v>0</v>
      </c>
      <c r="AL309" s="1">
        <v>4344000</v>
      </c>
      <c r="AM309" s="1">
        <f t="shared" si="67"/>
        <v>3912000</v>
      </c>
      <c r="AN309" s="1">
        <v>432000</v>
      </c>
      <c r="AO309" s="1">
        <v>0</v>
      </c>
      <c r="AP309" s="1">
        <v>432000</v>
      </c>
      <c r="AQ309" s="1">
        <f t="shared" si="68"/>
        <v>15656000</v>
      </c>
      <c r="AR309">
        <v>0</v>
      </c>
      <c r="AS309">
        <v>0</v>
      </c>
      <c r="AT309">
        <v>0</v>
      </c>
      <c r="AU309">
        <v>0</v>
      </c>
      <c r="AV309">
        <v>0</v>
      </c>
      <c r="AW309" s="93">
        <v>0</v>
      </c>
      <c r="AX309" s="1">
        <f t="shared" si="69"/>
        <v>20000000</v>
      </c>
      <c r="AY309" s="1">
        <v>0</v>
      </c>
      <c r="AZ309" s="1"/>
      <c r="BA309" s="1"/>
      <c r="BB309" s="1">
        <f t="shared" si="70"/>
        <v>15656000</v>
      </c>
    </row>
    <row r="310" spans="1:56" hidden="1" x14ac:dyDescent="0.3">
      <c r="A310" t="str">
        <f>VLOOKUP(B310,'Cubo 13 de marzo'!$A$1:$I$384,1,0)</f>
        <v>544110392811</v>
      </c>
      <c r="B310" t="str">
        <f t="shared" si="60"/>
        <v>544110392811</v>
      </c>
      <c r="C310" s="99">
        <v>5</v>
      </c>
      <c r="D310" s="99" t="str">
        <f t="shared" si="61"/>
        <v>441</v>
      </c>
      <c r="E310" s="99" t="str">
        <f t="shared" si="62"/>
        <v>1</v>
      </c>
      <c r="F310" s="99" t="str">
        <f t="shared" si="63"/>
        <v>0</v>
      </c>
      <c r="G310" s="99">
        <f t="shared" si="64"/>
        <v>39</v>
      </c>
      <c r="H310" s="99">
        <f t="shared" si="65"/>
        <v>28</v>
      </c>
      <c r="I310" s="99">
        <v>11</v>
      </c>
      <c r="J310" t="s">
        <v>124</v>
      </c>
      <c r="K310" t="s">
        <v>125</v>
      </c>
      <c r="L310" t="s">
        <v>81</v>
      </c>
      <c r="M310" t="s">
        <v>615</v>
      </c>
      <c r="N310" t="s">
        <v>606</v>
      </c>
      <c r="O310" t="s">
        <v>82</v>
      </c>
      <c r="P310" t="s">
        <v>352</v>
      </c>
      <c r="Q310" t="s">
        <v>622</v>
      </c>
      <c r="R310" t="s">
        <v>539</v>
      </c>
      <c r="S310" t="s">
        <v>331</v>
      </c>
      <c r="T310" t="s">
        <v>332</v>
      </c>
      <c r="U310">
        <v>2</v>
      </c>
      <c r="V310" t="s">
        <v>180</v>
      </c>
      <c r="W310" s="96">
        <v>39</v>
      </c>
      <c r="X310" t="s">
        <v>365</v>
      </c>
      <c r="Y310" t="s">
        <v>360</v>
      </c>
      <c r="Z310" t="s">
        <v>361</v>
      </c>
      <c r="AA310">
        <v>4000</v>
      </c>
      <c r="AB310" t="s">
        <v>211</v>
      </c>
      <c r="AC310">
        <v>4411</v>
      </c>
      <c r="AD310" t="s">
        <v>226</v>
      </c>
      <c r="AE310" s="96">
        <v>28</v>
      </c>
      <c r="AF310" t="s">
        <v>365</v>
      </c>
      <c r="AG310" s="6">
        <v>2000000</v>
      </c>
      <c r="AH310" s="1">
        <v>2000000</v>
      </c>
      <c r="AI310" s="1">
        <v>0</v>
      </c>
      <c r="AJ310" s="1">
        <v>0</v>
      </c>
      <c r="AK310" s="1">
        <f t="shared" si="66"/>
        <v>0</v>
      </c>
      <c r="AL310" s="1">
        <v>0</v>
      </c>
      <c r="AM310" s="1">
        <f t="shared" si="67"/>
        <v>0</v>
      </c>
      <c r="AN310" s="1">
        <v>0</v>
      </c>
      <c r="AO310" s="1">
        <v>0</v>
      </c>
      <c r="AP310" s="1">
        <v>0</v>
      </c>
      <c r="AQ310" s="1">
        <f t="shared" si="68"/>
        <v>2000000</v>
      </c>
      <c r="AR310">
        <v>0</v>
      </c>
      <c r="AS310">
        <v>0</v>
      </c>
      <c r="AT310">
        <v>0</v>
      </c>
      <c r="AU310">
        <v>0</v>
      </c>
      <c r="AV310">
        <v>0</v>
      </c>
      <c r="AW310" s="93">
        <v>0</v>
      </c>
      <c r="AX310" s="1">
        <f t="shared" si="69"/>
        <v>2000000</v>
      </c>
      <c r="AY310" s="1">
        <v>0</v>
      </c>
      <c r="AZ310" s="1"/>
      <c r="BA310" s="1"/>
      <c r="BB310" s="1">
        <f t="shared" si="70"/>
        <v>2000000</v>
      </c>
    </row>
    <row r="311" spans="1:56" hidden="1" x14ac:dyDescent="0.3">
      <c r="A311" t="str">
        <f>VLOOKUP(B311,'Cubo 13 de marzo'!$A$1:$I$384,1,0)</f>
        <v>544110402611</v>
      </c>
      <c r="B311" t="str">
        <f t="shared" si="60"/>
        <v>544110402611</v>
      </c>
      <c r="C311" s="99">
        <v>5</v>
      </c>
      <c r="D311" s="99" t="str">
        <f t="shared" si="61"/>
        <v>441</v>
      </c>
      <c r="E311" s="99" t="str">
        <f t="shared" si="62"/>
        <v>1</v>
      </c>
      <c r="F311" s="99" t="str">
        <f t="shared" si="63"/>
        <v>0</v>
      </c>
      <c r="G311" s="99">
        <f t="shared" si="64"/>
        <v>40</v>
      </c>
      <c r="H311" s="99">
        <f t="shared" si="65"/>
        <v>26</v>
      </c>
      <c r="I311" s="99">
        <v>11</v>
      </c>
      <c r="J311" t="s">
        <v>124</v>
      </c>
      <c r="K311" t="s">
        <v>125</v>
      </c>
      <c r="L311" t="s">
        <v>81</v>
      </c>
      <c r="M311" t="s">
        <v>615</v>
      </c>
      <c r="N311" t="s">
        <v>606</v>
      </c>
      <c r="O311" t="s">
        <v>82</v>
      </c>
      <c r="P311" t="s">
        <v>352</v>
      </c>
      <c r="Q311" t="s">
        <v>622</v>
      </c>
      <c r="R311" t="s">
        <v>539</v>
      </c>
      <c r="S311" t="s">
        <v>331</v>
      </c>
      <c r="T311" t="s">
        <v>332</v>
      </c>
      <c r="U311">
        <v>2</v>
      </c>
      <c r="V311" t="s">
        <v>180</v>
      </c>
      <c r="W311" s="96">
        <v>40</v>
      </c>
      <c r="X311" t="s">
        <v>366</v>
      </c>
      <c r="Y311" t="s">
        <v>360</v>
      </c>
      <c r="Z311" t="s">
        <v>361</v>
      </c>
      <c r="AA311">
        <v>4000</v>
      </c>
      <c r="AB311" t="s">
        <v>211</v>
      </c>
      <c r="AC311">
        <v>4411</v>
      </c>
      <c r="AD311" t="s">
        <v>226</v>
      </c>
      <c r="AE311" s="96">
        <v>26</v>
      </c>
      <c r="AF311" t="s">
        <v>367</v>
      </c>
      <c r="AG311" s="6">
        <v>100738501.97</v>
      </c>
      <c r="AH311" s="1">
        <v>100738501.97</v>
      </c>
      <c r="AI311" s="1">
        <v>0</v>
      </c>
      <c r="AJ311" s="1">
        <v>0</v>
      </c>
      <c r="AK311" s="1">
        <f t="shared" si="66"/>
        <v>0</v>
      </c>
      <c r="AL311" s="1">
        <v>0</v>
      </c>
      <c r="AM311" s="1">
        <f t="shared" si="67"/>
        <v>0</v>
      </c>
      <c r="AN311" s="1">
        <v>0</v>
      </c>
      <c r="AO311" s="1">
        <v>0</v>
      </c>
      <c r="AP311" s="1">
        <v>0</v>
      </c>
      <c r="AQ311" s="1">
        <f t="shared" si="68"/>
        <v>100738501.97</v>
      </c>
      <c r="AR311">
        <v>0</v>
      </c>
      <c r="AS311">
        <v>0</v>
      </c>
      <c r="AT311">
        <v>0</v>
      </c>
      <c r="AU311">
        <v>0</v>
      </c>
      <c r="AV311">
        <v>0</v>
      </c>
      <c r="AW311" s="93">
        <v>0</v>
      </c>
      <c r="AX311" s="1">
        <f t="shared" si="69"/>
        <v>100738501.97</v>
      </c>
      <c r="AY311" s="1">
        <v>0</v>
      </c>
      <c r="AZ311" s="1"/>
      <c r="BA311" s="1"/>
      <c r="BB311" s="1">
        <f t="shared" si="70"/>
        <v>100738501.97</v>
      </c>
    </row>
    <row r="312" spans="1:56" hidden="1" x14ac:dyDescent="0.3">
      <c r="A312" t="str">
        <f>VLOOKUP(B312,'Cubo 13 de marzo'!$A$1:$I$384,1,0)</f>
        <v>544110412711</v>
      </c>
      <c r="B312" t="str">
        <f t="shared" si="60"/>
        <v>544110412711</v>
      </c>
      <c r="C312" s="99">
        <v>5</v>
      </c>
      <c r="D312" s="99" t="str">
        <f t="shared" si="61"/>
        <v>441</v>
      </c>
      <c r="E312" s="99" t="str">
        <f t="shared" si="62"/>
        <v>1</v>
      </c>
      <c r="F312" s="99" t="str">
        <f t="shared" si="63"/>
        <v>0</v>
      </c>
      <c r="G312" s="99">
        <f t="shared" si="64"/>
        <v>41</v>
      </c>
      <c r="H312" s="99">
        <f t="shared" si="65"/>
        <v>27</v>
      </c>
      <c r="I312" s="99">
        <v>11</v>
      </c>
      <c r="J312" t="s">
        <v>124</v>
      </c>
      <c r="K312" t="s">
        <v>125</v>
      </c>
      <c r="L312" t="s">
        <v>81</v>
      </c>
      <c r="M312" t="s">
        <v>615</v>
      </c>
      <c r="N312" t="s">
        <v>606</v>
      </c>
      <c r="O312" t="s">
        <v>82</v>
      </c>
      <c r="P312" t="s">
        <v>352</v>
      </c>
      <c r="Q312" t="s">
        <v>622</v>
      </c>
      <c r="R312" t="s">
        <v>539</v>
      </c>
      <c r="S312" t="s">
        <v>331</v>
      </c>
      <c r="T312" t="s">
        <v>332</v>
      </c>
      <c r="U312">
        <v>2</v>
      </c>
      <c r="V312" t="s">
        <v>180</v>
      </c>
      <c r="W312" s="96">
        <v>41</v>
      </c>
      <c r="X312" t="s">
        <v>368</v>
      </c>
      <c r="Y312" t="s">
        <v>360</v>
      </c>
      <c r="Z312" t="s">
        <v>361</v>
      </c>
      <c r="AA312">
        <v>4000</v>
      </c>
      <c r="AB312" t="s">
        <v>211</v>
      </c>
      <c r="AC312">
        <v>4411</v>
      </c>
      <c r="AD312" t="s">
        <v>226</v>
      </c>
      <c r="AE312" s="96">
        <v>27</v>
      </c>
      <c r="AF312" t="s">
        <v>369</v>
      </c>
      <c r="AG312" s="6">
        <v>12000000</v>
      </c>
      <c r="AH312" s="1">
        <v>12000000</v>
      </c>
      <c r="AI312" s="1">
        <v>0</v>
      </c>
      <c r="AJ312" s="1">
        <v>0</v>
      </c>
      <c r="AK312" s="1">
        <f t="shared" si="66"/>
        <v>0</v>
      </c>
      <c r="AL312" s="1">
        <v>0</v>
      </c>
      <c r="AM312" s="1">
        <f t="shared" si="67"/>
        <v>0</v>
      </c>
      <c r="AN312" s="1">
        <v>0</v>
      </c>
      <c r="AO312" s="1">
        <v>0</v>
      </c>
      <c r="AP312" s="1">
        <v>0</v>
      </c>
      <c r="AQ312" s="1">
        <f t="shared" si="68"/>
        <v>12000000</v>
      </c>
      <c r="AR312">
        <v>0</v>
      </c>
      <c r="AS312">
        <v>0</v>
      </c>
      <c r="AT312">
        <v>0</v>
      </c>
      <c r="AU312">
        <v>0</v>
      </c>
      <c r="AV312">
        <v>0</v>
      </c>
      <c r="AW312" s="93">
        <v>0</v>
      </c>
      <c r="AX312" s="1">
        <f t="shared" si="69"/>
        <v>12000000</v>
      </c>
      <c r="AY312" s="1">
        <v>0</v>
      </c>
      <c r="AZ312" s="1"/>
      <c r="BA312" s="1"/>
      <c r="BB312" s="1">
        <f t="shared" si="70"/>
        <v>12000000</v>
      </c>
    </row>
    <row r="313" spans="1:56" hidden="1" x14ac:dyDescent="0.3">
      <c r="A313" t="str">
        <f>VLOOKUP(B313,'Cubo 13 de marzo'!$A$1:$I$384,1,0)</f>
        <v>544110417511</v>
      </c>
      <c r="B313" t="str">
        <f t="shared" si="60"/>
        <v>544110417511</v>
      </c>
      <c r="C313" s="99">
        <v>5</v>
      </c>
      <c r="D313" s="99" t="str">
        <f t="shared" si="61"/>
        <v>441</v>
      </c>
      <c r="E313" s="99" t="str">
        <f t="shared" si="62"/>
        <v>1</v>
      </c>
      <c r="F313" s="99" t="str">
        <f t="shared" si="63"/>
        <v>0</v>
      </c>
      <c r="G313" s="99">
        <f t="shared" si="64"/>
        <v>41</v>
      </c>
      <c r="H313" s="99">
        <f t="shared" si="65"/>
        <v>75</v>
      </c>
      <c r="I313" s="99">
        <v>11</v>
      </c>
      <c r="J313" t="s">
        <v>124</v>
      </c>
      <c r="K313" t="s">
        <v>125</v>
      </c>
      <c r="L313" t="s">
        <v>81</v>
      </c>
      <c r="M313" t="s">
        <v>615</v>
      </c>
      <c r="N313" t="s">
        <v>606</v>
      </c>
      <c r="O313" t="s">
        <v>82</v>
      </c>
      <c r="P313" t="s">
        <v>352</v>
      </c>
      <c r="Q313" t="s">
        <v>622</v>
      </c>
      <c r="R313" t="s">
        <v>539</v>
      </c>
      <c r="S313" t="s">
        <v>331</v>
      </c>
      <c r="T313" t="s">
        <v>332</v>
      </c>
      <c r="U313">
        <v>2</v>
      </c>
      <c r="V313" t="s">
        <v>180</v>
      </c>
      <c r="W313" s="96">
        <v>41</v>
      </c>
      <c r="X313" t="s">
        <v>368</v>
      </c>
      <c r="Y313" t="s">
        <v>360</v>
      </c>
      <c r="Z313" t="s">
        <v>361</v>
      </c>
      <c r="AA313">
        <v>4000</v>
      </c>
      <c r="AB313" t="s">
        <v>211</v>
      </c>
      <c r="AC313">
        <v>4411</v>
      </c>
      <c r="AD313" t="s">
        <v>226</v>
      </c>
      <c r="AE313" s="96">
        <v>75</v>
      </c>
      <c r="AF313" t="s">
        <v>370</v>
      </c>
      <c r="AG313" s="6">
        <v>6000000</v>
      </c>
      <c r="AH313" s="1">
        <v>0</v>
      </c>
      <c r="AI313" s="1">
        <v>0</v>
      </c>
      <c r="AJ313" s="1">
        <v>0</v>
      </c>
      <c r="AK313" s="1">
        <f t="shared" si="66"/>
        <v>0</v>
      </c>
      <c r="AL313" s="1">
        <v>0</v>
      </c>
      <c r="AM313" s="1">
        <f t="shared" si="67"/>
        <v>0</v>
      </c>
      <c r="AN313" s="1">
        <v>0</v>
      </c>
      <c r="AO313" s="1">
        <v>0</v>
      </c>
      <c r="AP313" s="1">
        <v>0</v>
      </c>
      <c r="AQ313" s="1">
        <f t="shared" si="68"/>
        <v>6000000</v>
      </c>
      <c r="AR313" s="1">
        <v>6000000</v>
      </c>
      <c r="AS313">
        <v>0</v>
      </c>
      <c r="AT313">
        <v>0</v>
      </c>
      <c r="AU313">
        <v>0</v>
      </c>
      <c r="AV313" s="1">
        <v>6000000</v>
      </c>
      <c r="AW313" s="93">
        <v>0</v>
      </c>
      <c r="AX313" s="1">
        <f t="shared" si="69"/>
        <v>6000000</v>
      </c>
      <c r="AY313" s="1">
        <v>0</v>
      </c>
      <c r="AZ313" s="1"/>
      <c r="BA313" s="1"/>
      <c r="BB313" s="1">
        <f t="shared" si="70"/>
        <v>6000000</v>
      </c>
    </row>
    <row r="314" spans="1:56" hidden="1" x14ac:dyDescent="0.3">
      <c r="A314" t="str">
        <f>VLOOKUP(B314,'Cubo 13 de marzo'!$A$1:$I$384,1,0)</f>
        <v>544110534011</v>
      </c>
      <c r="B314" t="str">
        <f t="shared" si="60"/>
        <v>544110534011</v>
      </c>
      <c r="C314" s="99">
        <v>5</v>
      </c>
      <c r="D314" s="99" t="str">
        <f t="shared" si="61"/>
        <v>441</v>
      </c>
      <c r="E314" s="99" t="str">
        <f t="shared" si="62"/>
        <v>1</v>
      </c>
      <c r="F314" s="99" t="str">
        <f t="shared" si="63"/>
        <v>0</v>
      </c>
      <c r="G314" s="99">
        <f t="shared" si="64"/>
        <v>53</v>
      </c>
      <c r="H314" s="99">
        <f t="shared" si="65"/>
        <v>40</v>
      </c>
      <c r="I314" s="99">
        <v>11</v>
      </c>
      <c r="J314" t="s">
        <v>124</v>
      </c>
      <c r="K314" t="s">
        <v>125</v>
      </c>
      <c r="L314" t="s">
        <v>392</v>
      </c>
      <c r="M314" t="s">
        <v>616</v>
      </c>
      <c r="N314" t="s">
        <v>612</v>
      </c>
      <c r="O314" t="s">
        <v>393</v>
      </c>
      <c r="P314" t="s">
        <v>352</v>
      </c>
      <c r="Q314" t="s">
        <v>622</v>
      </c>
      <c r="R314" t="s">
        <v>539</v>
      </c>
      <c r="S314" t="s">
        <v>203</v>
      </c>
      <c r="T314" t="s">
        <v>204</v>
      </c>
      <c r="U314">
        <v>5</v>
      </c>
      <c r="V314" t="s">
        <v>205</v>
      </c>
      <c r="W314" s="96">
        <v>53</v>
      </c>
      <c r="X314" t="s">
        <v>409</v>
      </c>
      <c r="Y314" t="s">
        <v>395</v>
      </c>
      <c r="Z314" t="s">
        <v>396</v>
      </c>
      <c r="AA314">
        <v>4000</v>
      </c>
      <c r="AB314" t="s">
        <v>211</v>
      </c>
      <c r="AC314">
        <v>4411</v>
      </c>
      <c r="AD314" t="s">
        <v>226</v>
      </c>
      <c r="AE314" s="96">
        <v>40</v>
      </c>
      <c r="AF314" t="s">
        <v>409</v>
      </c>
      <c r="AG314" s="6">
        <v>2200000</v>
      </c>
      <c r="AH314" s="1">
        <v>2200000</v>
      </c>
      <c r="AI314" s="1">
        <v>450000</v>
      </c>
      <c r="AJ314" s="1">
        <v>450000</v>
      </c>
      <c r="AK314" s="1">
        <f t="shared" si="66"/>
        <v>0</v>
      </c>
      <c r="AL314" s="1">
        <v>450000</v>
      </c>
      <c r="AM314" s="1">
        <f t="shared" si="67"/>
        <v>0</v>
      </c>
      <c r="AN314" s="1">
        <v>450000</v>
      </c>
      <c r="AO314" s="1">
        <v>0</v>
      </c>
      <c r="AP314" s="1">
        <v>450000</v>
      </c>
      <c r="AQ314" s="1">
        <f t="shared" si="68"/>
        <v>1750000</v>
      </c>
      <c r="AR314">
        <v>0</v>
      </c>
      <c r="AS314">
        <v>0</v>
      </c>
      <c r="AT314">
        <v>0</v>
      </c>
      <c r="AU314">
        <v>0</v>
      </c>
      <c r="AV314">
        <v>0</v>
      </c>
      <c r="AW314" s="93">
        <v>0</v>
      </c>
      <c r="AX314" s="1">
        <f t="shared" si="69"/>
        <v>2200000</v>
      </c>
      <c r="AY314" s="1">
        <v>0</v>
      </c>
      <c r="AZ314" s="1"/>
      <c r="BA314" s="1"/>
      <c r="BB314" s="1">
        <f t="shared" si="70"/>
        <v>1750000</v>
      </c>
    </row>
    <row r="315" spans="1:56" hidden="1" x14ac:dyDescent="0.3">
      <c r="A315" t="e">
        <f>VLOOKUP(B315,'Cubo 13 de marzo'!$A$1:$I$384,1,0)</f>
        <v>#N/A</v>
      </c>
      <c r="B315" t="str">
        <f t="shared" si="60"/>
        <v>544110750011</v>
      </c>
      <c r="C315" s="99">
        <v>5</v>
      </c>
      <c r="D315" s="99" t="str">
        <f t="shared" si="61"/>
        <v>441</v>
      </c>
      <c r="E315" s="99" t="str">
        <f t="shared" si="62"/>
        <v>1</v>
      </c>
      <c r="F315" s="99" t="str">
        <f t="shared" si="63"/>
        <v>0</v>
      </c>
      <c r="G315" s="99">
        <f t="shared" si="64"/>
        <v>75</v>
      </c>
      <c r="H315" s="99" t="str">
        <f t="shared" si="65"/>
        <v>00</v>
      </c>
      <c r="I315" s="99">
        <v>11</v>
      </c>
      <c r="J315" s="3" t="s">
        <v>124</v>
      </c>
      <c r="K315" s="3" t="s">
        <v>125</v>
      </c>
      <c r="L315" s="3" t="s">
        <v>417</v>
      </c>
      <c r="M315" t="s">
        <v>512</v>
      </c>
      <c r="N315" t="s">
        <v>609</v>
      </c>
      <c r="O315" s="3" t="s">
        <v>418</v>
      </c>
      <c r="P315" s="3" t="s">
        <v>49</v>
      </c>
      <c r="Q315" t="s">
        <v>617</v>
      </c>
      <c r="R315" t="s">
        <v>539</v>
      </c>
      <c r="S315" s="3" t="s">
        <v>203</v>
      </c>
      <c r="T315" s="3" t="s">
        <v>204</v>
      </c>
      <c r="U315" s="3">
        <v>5</v>
      </c>
      <c r="V315" s="3" t="s">
        <v>205</v>
      </c>
      <c r="W315" s="98">
        <v>75</v>
      </c>
      <c r="X315" s="3" t="s">
        <v>544</v>
      </c>
      <c r="Y315" s="3" t="s">
        <v>425</v>
      </c>
      <c r="Z315" s="3" t="s">
        <v>426</v>
      </c>
      <c r="AA315" s="3">
        <v>4000</v>
      </c>
      <c r="AB315" s="3" t="s">
        <v>211</v>
      </c>
      <c r="AC315" s="3">
        <v>4411</v>
      </c>
      <c r="AD315" s="3" t="s">
        <v>226</v>
      </c>
      <c r="AE315" s="96" t="s">
        <v>1148</v>
      </c>
      <c r="AF315" t="s">
        <v>57</v>
      </c>
      <c r="AG315" s="6">
        <v>0</v>
      </c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W315" s="2">
        <v>680000</v>
      </c>
      <c r="AX315" s="1">
        <f t="shared" si="69"/>
        <v>680000</v>
      </c>
      <c r="AY315" s="1"/>
      <c r="AZ315" s="1"/>
      <c r="BA315" s="1"/>
      <c r="BB315" s="1">
        <f t="shared" si="70"/>
        <v>680000</v>
      </c>
    </row>
    <row r="316" spans="1:56" hidden="1" x14ac:dyDescent="0.3">
      <c r="A316" t="e">
        <f>VLOOKUP(B316,'Cubo 13 de marzo'!$A$1:$I$384,1,0)</f>
        <v>#N/A</v>
      </c>
      <c r="B316" t="str">
        <f t="shared" si="60"/>
        <v>544110768111</v>
      </c>
      <c r="C316" s="99">
        <v>5</v>
      </c>
      <c r="D316" s="99" t="str">
        <f t="shared" si="61"/>
        <v>441</v>
      </c>
      <c r="E316" s="99" t="str">
        <f t="shared" si="62"/>
        <v>1</v>
      </c>
      <c r="F316" s="99" t="str">
        <f t="shared" si="63"/>
        <v>0</v>
      </c>
      <c r="G316" s="99">
        <f t="shared" si="64"/>
        <v>76</v>
      </c>
      <c r="H316" s="99">
        <f t="shared" si="65"/>
        <v>81</v>
      </c>
      <c r="I316" s="99">
        <v>11</v>
      </c>
      <c r="J316" s="3" t="s">
        <v>124</v>
      </c>
      <c r="K316" s="3" t="s">
        <v>125</v>
      </c>
      <c r="L316" s="3" t="s">
        <v>417</v>
      </c>
      <c r="M316" t="s">
        <v>512</v>
      </c>
      <c r="N316" t="s">
        <v>609</v>
      </c>
      <c r="O316" s="3" t="s">
        <v>418</v>
      </c>
      <c r="P316" s="3" t="s">
        <v>49</v>
      </c>
      <c r="Q316" t="s">
        <v>617</v>
      </c>
      <c r="R316" t="s">
        <v>539</v>
      </c>
      <c r="S316" s="3" t="s">
        <v>203</v>
      </c>
      <c r="T316" s="3" t="s">
        <v>204</v>
      </c>
      <c r="U316" s="3">
        <v>5</v>
      </c>
      <c r="V316" s="3" t="s">
        <v>205</v>
      </c>
      <c r="W316" s="98">
        <v>76</v>
      </c>
      <c r="X316" s="3" t="s">
        <v>545</v>
      </c>
      <c r="Y316" s="3" t="s">
        <v>425</v>
      </c>
      <c r="Z316" s="3" t="s">
        <v>426</v>
      </c>
      <c r="AA316" s="3">
        <v>4000</v>
      </c>
      <c r="AB316" s="3" t="s">
        <v>211</v>
      </c>
      <c r="AC316" s="3">
        <v>4411</v>
      </c>
      <c r="AD316" s="3" t="s">
        <v>226</v>
      </c>
      <c r="AE316" s="98">
        <v>81</v>
      </c>
      <c r="AF316" s="3" t="s">
        <v>546</v>
      </c>
      <c r="AG316" s="6">
        <v>0</v>
      </c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W316" s="2">
        <v>2000000</v>
      </c>
      <c r="AX316" s="1">
        <f t="shared" si="69"/>
        <v>2000000</v>
      </c>
      <c r="AY316" s="1"/>
      <c r="AZ316" s="1"/>
      <c r="BA316" s="1"/>
      <c r="BB316" s="1">
        <f t="shared" si="70"/>
        <v>2000000</v>
      </c>
    </row>
    <row r="317" spans="1:56" hidden="1" x14ac:dyDescent="0.3">
      <c r="A317" t="str">
        <f>VLOOKUP(B317,'Cubo 13 de marzo'!$A$1:$I$384,1,0)</f>
        <v>551510060011</v>
      </c>
      <c r="B317" t="str">
        <f t="shared" si="60"/>
        <v>551510060011</v>
      </c>
      <c r="C317" s="99">
        <v>5</v>
      </c>
      <c r="D317" s="99" t="str">
        <f t="shared" si="61"/>
        <v>515</v>
      </c>
      <c r="E317" s="99" t="str">
        <f t="shared" si="62"/>
        <v>1</v>
      </c>
      <c r="F317" s="99" t="str">
        <f t="shared" si="63"/>
        <v>0</v>
      </c>
      <c r="G317" s="99" t="str">
        <f t="shared" si="64"/>
        <v>06</v>
      </c>
      <c r="H317" s="99" t="str">
        <f t="shared" si="65"/>
        <v>00</v>
      </c>
      <c r="I317" s="99">
        <v>11</v>
      </c>
      <c r="J317" t="s">
        <v>124</v>
      </c>
      <c r="K317" t="s">
        <v>125</v>
      </c>
      <c r="L317" t="s">
        <v>81</v>
      </c>
      <c r="M317" t="s">
        <v>615</v>
      </c>
      <c r="N317" t="s">
        <v>606</v>
      </c>
      <c r="O317" t="s">
        <v>82</v>
      </c>
      <c r="P317" t="s">
        <v>49</v>
      </c>
      <c r="Q317" t="s">
        <v>617</v>
      </c>
      <c r="R317" t="s">
        <v>538</v>
      </c>
      <c r="S317" t="s">
        <v>83</v>
      </c>
      <c r="T317" t="s">
        <v>84</v>
      </c>
      <c r="U317">
        <v>4</v>
      </c>
      <c r="V317" t="s">
        <v>40</v>
      </c>
      <c r="W317" s="96" t="s">
        <v>1154</v>
      </c>
      <c r="X317" t="s">
        <v>248</v>
      </c>
      <c r="Y317" t="s">
        <v>249</v>
      </c>
      <c r="Z317" t="s">
        <v>250</v>
      </c>
      <c r="AA317">
        <v>5000</v>
      </c>
      <c r="AB317" t="s">
        <v>70</v>
      </c>
      <c r="AC317">
        <v>5151</v>
      </c>
      <c r="AD317" t="s">
        <v>263</v>
      </c>
      <c r="AE317" s="96" t="s">
        <v>1148</v>
      </c>
      <c r="AF317" t="s">
        <v>57</v>
      </c>
      <c r="AG317" s="6">
        <v>3491474</v>
      </c>
      <c r="AH317" s="1">
        <v>200000</v>
      </c>
      <c r="AI317" s="1">
        <v>3272360.02</v>
      </c>
      <c r="AJ317" s="1">
        <v>0</v>
      </c>
      <c r="AK317" s="1">
        <f t="shared" ref="AK317:AK330" si="71">AJ317-AL317</f>
        <v>0</v>
      </c>
      <c r="AL317" s="1">
        <v>0</v>
      </c>
      <c r="AM317" s="1">
        <f t="shared" ref="AM317:AM330" si="72">AL317-AN317</f>
        <v>0</v>
      </c>
      <c r="AN317" s="1">
        <v>0</v>
      </c>
      <c r="AO317" s="1">
        <v>0</v>
      </c>
      <c r="AP317" s="1">
        <v>0</v>
      </c>
      <c r="AQ317" s="1">
        <f t="shared" ref="AQ317:AQ330" si="73">AG317-AI317</f>
        <v>219113.97999999998</v>
      </c>
      <c r="AR317" s="1">
        <v>3300000</v>
      </c>
      <c r="AS317">
        <v>0</v>
      </c>
      <c r="AT317">
        <v>0</v>
      </c>
      <c r="AU317" s="1">
        <v>8526</v>
      </c>
      <c r="AV317" s="1">
        <v>3291474</v>
      </c>
      <c r="AW317" s="1">
        <v>2643766</v>
      </c>
      <c r="AX317" s="1">
        <f t="shared" si="69"/>
        <v>6135240</v>
      </c>
      <c r="AY317" s="1">
        <v>2862879.98</v>
      </c>
      <c r="AZ317" s="1"/>
      <c r="BA317" s="1"/>
      <c r="BB317" s="1">
        <f t="shared" si="70"/>
        <v>0</v>
      </c>
      <c r="BC317" t="s">
        <v>520</v>
      </c>
      <c r="BD317" s="3"/>
    </row>
    <row r="318" spans="1:56" hidden="1" x14ac:dyDescent="0.3">
      <c r="A318" t="str">
        <f>VLOOKUP(B318,'Cubo 13 de marzo'!$A$1:$I$384,1,0)</f>
        <v>544210383111</v>
      </c>
      <c r="B318" t="str">
        <f t="shared" si="60"/>
        <v>544210383111</v>
      </c>
      <c r="C318" s="99">
        <v>5</v>
      </c>
      <c r="D318" s="99" t="str">
        <f t="shared" si="61"/>
        <v>442</v>
      </c>
      <c r="E318" s="99" t="str">
        <f t="shared" si="62"/>
        <v>1</v>
      </c>
      <c r="F318" s="99" t="str">
        <f t="shared" si="63"/>
        <v>0</v>
      </c>
      <c r="G318" s="99">
        <f t="shared" si="64"/>
        <v>38</v>
      </c>
      <c r="H318" s="99">
        <f t="shared" si="65"/>
        <v>31</v>
      </c>
      <c r="I318" s="99">
        <v>11</v>
      </c>
      <c r="J318" t="s">
        <v>124</v>
      </c>
      <c r="K318" t="s">
        <v>125</v>
      </c>
      <c r="L318" t="s">
        <v>81</v>
      </c>
      <c r="M318" t="s">
        <v>615</v>
      </c>
      <c r="N318" t="s">
        <v>606</v>
      </c>
      <c r="O318" t="s">
        <v>82</v>
      </c>
      <c r="P318" t="s">
        <v>352</v>
      </c>
      <c r="Q318" t="s">
        <v>622</v>
      </c>
      <c r="R318" t="s">
        <v>539</v>
      </c>
      <c r="S318" t="s">
        <v>331</v>
      </c>
      <c r="T318" t="s">
        <v>332</v>
      </c>
      <c r="U318">
        <v>2</v>
      </c>
      <c r="V318" t="s">
        <v>180</v>
      </c>
      <c r="W318" s="96">
        <v>38</v>
      </c>
      <c r="X318" t="s">
        <v>362</v>
      </c>
      <c r="Y318" t="s">
        <v>360</v>
      </c>
      <c r="Z318" t="s">
        <v>361</v>
      </c>
      <c r="AA318">
        <v>4000</v>
      </c>
      <c r="AB318" t="s">
        <v>211</v>
      </c>
      <c r="AC318">
        <v>4421</v>
      </c>
      <c r="AD318" t="s">
        <v>363</v>
      </c>
      <c r="AE318" s="96">
        <v>31</v>
      </c>
      <c r="AF318" t="s">
        <v>364</v>
      </c>
      <c r="AG318" s="6">
        <v>200000</v>
      </c>
      <c r="AH318" s="1">
        <v>200000</v>
      </c>
      <c r="AI318" s="1">
        <v>0</v>
      </c>
      <c r="AJ318" s="1">
        <v>0</v>
      </c>
      <c r="AK318" s="1">
        <f t="shared" si="71"/>
        <v>0</v>
      </c>
      <c r="AL318" s="1">
        <v>0</v>
      </c>
      <c r="AM318" s="1">
        <f t="shared" si="72"/>
        <v>0</v>
      </c>
      <c r="AN318" s="1">
        <v>0</v>
      </c>
      <c r="AO318" s="1">
        <v>0</v>
      </c>
      <c r="AP318" s="1">
        <v>0</v>
      </c>
      <c r="AQ318" s="1">
        <f t="shared" si="73"/>
        <v>200000</v>
      </c>
      <c r="AR318">
        <v>0</v>
      </c>
      <c r="AS318">
        <v>0</v>
      </c>
      <c r="AT318">
        <v>0</v>
      </c>
      <c r="AU318">
        <v>0</v>
      </c>
      <c r="AV318">
        <v>0</v>
      </c>
      <c r="AW318" s="93">
        <v>0</v>
      </c>
      <c r="AX318" s="1">
        <f t="shared" si="69"/>
        <v>200000</v>
      </c>
      <c r="AY318" s="1">
        <v>0</v>
      </c>
      <c r="AZ318" s="1"/>
      <c r="BA318" s="1"/>
      <c r="BB318" s="1">
        <f t="shared" si="70"/>
        <v>200000</v>
      </c>
    </row>
    <row r="319" spans="1:56" hidden="1" x14ac:dyDescent="0.3">
      <c r="A319" t="str">
        <f>VLOOKUP(B319,'Cubo 13 de marzo'!$A$1:$I$384,1,0)</f>
        <v>544310360011</v>
      </c>
      <c r="B319" t="str">
        <f t="shared" si="60"/>
        <v>544310360011</v>
      </c>
      <c r="C319" s="99">
        <v>5</v>
      </c>
      <c r="D319" s="99" t="str">
        <f t="shared" si="61"/>
        <v>443</v>
      </c>
      <c r="E319" s="99" t="str">
        <f t="shared" si="62"/>
        <v>1</v>
      </c>
      <c r="F319" s="99" t="str">
        <f t="shared" si="63"/>
        <v>0</v>
      </c>
      <c r="G319" s="99">
        <f t="shared" si="64"/>
        <v>36</v>
      </c>
      <c r="H319" s="99" t="str">
        <f t="shared" si="65"/>
        <v>00</v>
      </c>
      <c r="I319" s="99">
        <v>11</v>
      </c>
      <c r="J319" t="s">
        <v>124</v>
      </c>
      <c r="K319" t="s">
        <v>125</v>
      </c>
      <c r="L319" t="s">
        <v>81</v>
      </c>
      <c r="M319" t="s">
        <v>615</v>
      </c>
      <c r="N319" t="s">
        <v>606</v>
      </c>
      <c r="O319" t="s">
        <v>82</v>
      </c>
      <c r="P319" t="s">
        <v>49</v>
      </c>
      <c r="Q319" t="s">
        <v>617</v>
      </c>
      <c r="R319" t="s">
        <v>539</v>
      </c>
      <c r="S319" t="s">
        <v>331</v>
      </c>
      <c r="T319" t="s">
        <v>332</v>
      </c>
      <c r="U319">
        <v>2</v>
      </c>
      <c r="V319" t="s">
        <v>180</v>
      </c>
      <c r="W319" s="96">
        <v>36</v>
      </c>
      <c r="X319" t="s">
        <v>341</v>
      </c>
      <c r="Y319" t="s">
        <v>342</v>
      </c>
      <c r="Z319" t="s">
        <v>343</v>
      </c>
      <c r="AA319">
        <v>4000</v>
      </c>
      <c r="AB319" t="s">
        <v>211</v>
      </c>
      <c r="AC319">
        <v>4431</v>
      </c>
      <c r="AD319" t="s">
        <v>345</v>
      </c>
      <c r="AE319" s="96" t="s">
        <v>1148</v>
      </c>
      <c r="AF319" t="s">
        <v>57</v>
      </c>
      <c r="AG319" s="6">
        <v>3900000</v>
      </c>
      <c r="AH319" s="1">
        <v>3900000</v>
      </c>
      <c r="AI319" s="1">
        <v>0</v>
      </c>
      <c r="AJ319" s="1">
        <v>0</v>
      </c>
      <c r="AK319" s="1">
        <f t="shared" si="71"/>
        <v>0</v>
      </c>
      <c r="AL319" s="1">
        <v>0</v>
      </c>
      <c r="AM319" s="1">
        <f t="shared" si="72"/>
        <v>0</v>
      </c>
      <c r="AN319" s="1">
        <v>0</v>
      </c>
      <c r="AO319" s="1">
        <v>0</v>
      </c>
      <c r="AP319" s="1">
        <v>0</v>
      </c>
      <c r="AQ319" s="1">
        <f t="shared" si="73"/>
        <v>3900000</v>
      </c>
      <c r="AR319">
        <v>0</v>
      </c>
      <c r="AS319">
        <v>0</v>
      </c>
      <c r="AT319">
        <v>0</v>
      </c>
      <c r="AU319">
        <v>0</v>
      </c>
      <c r="AV319">
        <v>0</v>
      </c>
      <c r="AW319" s="93">
        <v>0</v>
      </c>
      <c r="AX319" s="1">
        <f t="shared" si="69"/>
        <v>3900000</v>
      </c>
      <c r="AY319" s="1">
        <v>0</v>
      </c>
      <c r="AZ319" s="1"/>
      <c r="BA319" s="1"/>
      <c r="BB319" s="1">
        <f t="shared" si="70"/>
        <v>3900000</v>
      </c>
    </row>
    <row r="320" spans="1:56" hidden="1" x14ac:dyDescent="0.3">
      <c r="A320" t="str">
        <f>VLOOKUP(B320,'Cubo 13 de marzo'!$A$1:$I$384,1,0)</f>
        <v>544510010411</v>
      </c>
      <c r="B320" t="str">
        <f t="shared" si="60"/>
        <v>544510010411</v>
      </c>
      <c r="C320" s="99">
        <v>5</v>
      </c>
      <c r="D320" s="99" t="str">
        <f t="shared" si="61"/>
        <v>445</v>
      </c>
      <c r="E320" s="99" t="str">
        <f t="shared" si="62"/>
        <v>1</v>
      </c>
      <c r="F320" s="99" t="str">
        <f t="shared" si="63"/>
        <v>0</v>
      </c>
      <c r="G320" s="99" t="str">
        <f t="shared" si="64"/>
        <v>01</v>
      </c>
      <c r="H320" s="99" t="str">
        <f t="shared" si="65"/>
        <v>04</v>
      </c>
      <c r="I320" s="99">
        <v>11</v>
      </c>
      <c r="J320" t="s">
        <v>124</v>
      </c>
      <c r="K320" t="s">
        <v>125</v>
      </c>
      <c r="L320" t="s">
        <v>81</v>
      </c>
      <c r="M320" t="s">
        <v>615</v>
      </c>
      <c r="N320" t="s">
        <v>606</v>
      </c>
      <c r="O320" t="s">
        <v>82</v>
      </c>
      <c r="P320" t="s">
        <v>49</v>
      </c>
      <c r="Q320" t="s">
        <v>617</v>
      </c>
      <c r="R320" t="s">
        <v>539</v>
      </c>
      <c r="S320" t="s">
        <v>228</v>
      </c>
      <c r="T320" t="s">
        <v>229</v>
      </c>
      <c r="U320">
        <v>6</v>
      </c>
      <c r="V320" t="s">
        <v>75</v>
      </c>
      <c r="W320" s="96" t="s">
        <v>1149</v>
      </c>
      <c r="X320" t="s">
        <v>230</v>
      </c>
      <c r="Y320" t="s">
        <v>231</v>
      </c>
      <c r="Z320" t="s">
        <v>232</v>
      </c>
      <c r="AA320">
        <v>4000</v>
      </c>
      <c r="AB320" t="s">
        <v>211</v>
      </c>
      <c r="AC320">
        <v>4451</v>
      </c>
      <c r="AD320" t="s">
        <v>233</v>
      </c>
      <c r="AE320" s="96" t="s">
        <v>1152</v>
      </c>
      <c r="AF320" t="s">
        <v>234</v>
      </c>
      <c r="AG320" s="6">
        <v>1000000</v>
      </c>
      <c r="AH320" s="1">
        <v>1000010.04</v>
      </c>
      <c r="AI320" s="1">
        <v>0</v>
      </c>
      <c r="AJ320" s="1">
        <v>0</v>
      </c>
      <c r="AK320" s="1">
        <f t="shared" si="71"/>
        <v>0</v>
      </c>
      <c r="AL320" s="1">
        <v>0</v>
      </c>
      <c r="AM320" s="1">
        <f t="shared" si="72"/>
        <v>0</v>
      </c>
      <c r="AN320" s="1">
        <v>0</v>
      </c>
      <c r="AO320" s="1">
        <v>0</v>
      </c>
      <c r="AP320" s="1">
        <v>0</v>
      </c>
      <c r="AQ320" s="1">
        <f t="shared" si="73"/>
        <v>1000000</v>
      </c>
      <c r="AR320">
        <v>0</v>
      </c>
      <c r="AS320">
        <v>0</v>
      </c>
      <c r="AT320">
        <v>0</v>
      </c>
      <c r="AU320">
        <v>10.039999999999999</v>
      </c>
      <c r="AV320">
        <v>-10.039999999999999</v>
      </c>
      <c r="AW320" s="93">
        <v>0</v>
      </c>
      <c r="AX320" s="1">
        <f t="shared" si="69"/>
        <v>1000000</v>
      </c>
      <c r="AY320" s="1">
        <v>0</v>
      </c>
      <c r="AZ320" s="1"/>
      <c r="BA320" s="1"/>
      <c r="BB320" s="1">
        <f t="shared" si="70"/>
        <v>1000000</v>
      </c>
    </row>
    <row r="321" spans="1:56" hidden="1" x14ac:dyDescent="0.3">
      <c r="A321" t="str">
        <f>VLOOKUP(B321,'Cubo 13 de marzo'!$A$1:$I$384,1,0)</f>
        <v>544510010511</v>
      </c>
      <c r="B321" t="str">
        <f t="shared" si="60"/>
        <v>544510010511</v>
      </c>
      <c r="C321" s="99">
        <v>5</v>
      </c>
      <c r="D321" s="99" t="str">
        <f t="shared" si="61"/>
        <v>445</v>
      </c>
      <c r="E321" s="99" t="str">
        <f t="shared" si="62"/>
        <v>1</v>
      </c>
      <c r="F321" s="99" t="str">
        <f t="shared" si="63"/>
        <v>0</v>
      </c>
      <c r="G321" s="99" t="str">
        <f t="shared" si="64"/>
        <v>01</v>
      </c>
      <c r="H321" s="99" t="str">
        <f t="shared" si="65"/>
        <v>05</v>
      </c>
      <c r="I321" s="99">
        <v>11</v>
      </c>
      <c r="J321" t="s">
        <v>124</v>
      </c>
      <c r="K321" t="s">
        <v>125</v>
      </c>
      <c r="L321" t="s">
        <v>81</v>
      </c>
      <c r="M321" t="s">
        <v>615</v>
      </c>
      <c r="N321" t="s">
        <v>606</v>
      </c>
      <c r="O321" t="s">
        <v>82</v>
      </c>
      <c r="P321" t="s">
        <v>49</v>
      </c>
      <c r="Q321" t="s">
        <v>617</v>
      </c>
      <c r="R321" t="s">
        <v>539</v>
      </c>
      <c r="S321" t="s">
        <v>228</v>
      </c>
      <c r="T321" t="s">
        <v>229</v>
      </c>
      <c r="U321">
        <v>6</v>
      </c>
      <c r="V321" t="s">
        <v>75</v>
      </c>
      <c r="W321" s="96" t="s">
        <v>1149</v>
      </c>
      <c r="X321" t="s">
        <v>230</v>
      </c>
      <c r="Y321" t="s">
        <v>231</v>
      </c>
      <c r="Z321" t="s">
        <v>232</v>
      </c>
      <c r="AA321">
        <v>4000</v>
      </c>
      <c r="AB321" t="s">
        <v>211</v>
      </c>
      <c r="AC321">
        <v>4451</v>
      </c>
      <c r="AD321" t="s">
        <v>233</v>
      </c>
      <c r="AE321" s="96" t="s">
        <v>1153</v>
      </c>
      <c r="AF321" t="s">
        <v>235</v>
      </c>
      <c r="AG321" s="6">
        <v>500000</v>
      </c>
      <c r="AH321" s="1">
        <v>499989.96</v>
      </c>
      <c r="AI321" s="1">
        <v>0</v>
      </c>
      <c r="AJ321" s="1">
        <v>0</v>
      </c>
      <c r="AK321" s="1">
        <f t="shared" si="71"/>
        <v>0</v>
      </c>
      <c r="AL321" s="1">
        <v>0</v>
      </c>
      <c r="AM321" s="1">
        <f t="shared" si="72"/>
        <v>0</v>
      </c>
      <c r="AN321" s="1">
        <v>0</v>
      </c>
      <c r="AO321" s="1">
        <v>0</v>
      </c>
      <c r="AP321" s="1">
        <v>0</v>
      </c>
      <c r="AQ321" s="1">
        <f t="shared" si="73"/>
        <v>500000</v>
      </c>
      <c r="AR321">
        <v>0</v>
      </c>
      <c r="AS321">
        <v>10.039999999999999</v>
      </c>
      <c r="AT321">
        <v>0</v>
      </c>
      <c r="AU321">
        <v>0</v>
      </c>
      <c r="AV321">
        <v>10.039999999999999</v>
      </c>
      <c r="AW321" s="93">
        <v>0</v>
      </c>
      <c r="AX321" s="1">
        <f t="shared" si="69"/>
        <v>500000</v>
      </c>
      <c r="AY321" s="1">
        <v>0</v>
      </c>
      <c r="AZ321" s="1"/>
      <c r="BA321" s="1"/>
      <c r="BB321" s="1">
        <f t="shared" si="70"/>
        <v>500000</v>
      </c>
    </row>
    <row r="322" spans="1:56" hidden="1" x14ac:dyDescent="0.3">
      <c r="A322" t="str">
        <f>VLOOKUP(B322,'Cubo 13 de marzo'!$A$1:$I$384,1,0)</f>
        <v>544510010611</v>
      </c>
      <c r="B322" t="str">
        <f t="shared" si="60"/>
        <v>544510010611</v>
      </c>
      <c r="C322" s="99">
        <v>5</v>
      </c>
      <c r="D322" s="99" t="str">
        <f t="shared" si="61"/>
        <v>445</v>
      </c>
      <c r="E322" s="99" t="str">
        <f t="shared" si="62"/>
        <v>1</v>
      </c>
      <c r="F322" s="99" t="str">
        <f t="shared" si="63"/>
        <v>0</v>
      </c>
      <c r="G322" s="99" t="str">
        <f t="shared" si="64"/>
        <v>01</v>
      </c>
      <c r="H322" s="99" t="str">
        <f t="shared" si="65"/>
        <v>06</v>
      </c>
      <c r="I322" s="99">
        <v>11</v>
      </c>
      <c r="J322" t="s">
        <v>124</v>
      </c>
      <c r="K322" t="s">
        <v>125</v>
      </c>
      <c r="L322" t="s">
        <v>81</v>
      </c>
      <c r="M322" t="s">
        <v>615</v>
      </c>
      <c r="N322" t="s">
        <v>606</v>
      </c>
      <c r="O322" t="s">
        <v>82</v>
      </c>
      <c r="P322" t="s">
        <v>49</v>
      </c>
      <c r="Q322" t="s">
        <v>617</v>
      </c>
      <c r="R322" t="s">
        <v>539</v>
      </c>
      <c r="S322" t="s">
        <v>228</v>
      </c>
      <c r="T322" t="s">
        <v>229</v>
      </c>
      <c r="U322">
        <v>6</v>
      </c>
      <c r="V322" t="s">
        <v>75</v>
      </c>
      <c r="W322" s="96" t="s">
        <v>1149</v>
      </c>
      <c r="X322" t="s">
        <v>230</v>
      </c>
      <c r="Y322" t="s">
        <v>231</v>
      </c>
      <c r="Z322" t="s">
        <v>232</v>
      </c>
      <c r="AA322">
        <v>4000</v>
      </c>
      <c r="AB322" t="s">
        <v>211</v>
      </c>
      <c r="AC322">
        <v>4451</v>
      </c>
      <c r="AD322" t="s">
        <v>233</v>
      </c>
      <c r="AE322" s="96" t="s">
        <v>1154</v>
      </c>
      <c r="AF322" t="s">
        <v>236</v>
      </c>
      <c r="AG322" s="6">
        <v>240000</v>
      </c>
      <c r="AH322" s="1">
        <v>240000</v>
      </c>
      <c r="AI322" s="1">
        <v>20000</v>
      </c>
      <c r="AJ322" s="1">
        <v>20000</v>
      </c>
      <c r="AK322" s="1">
        <f t="shared" si="71"/>
        <v>0</v>
      </c>
      <c r="AL322" s="1">
        <v>20000</v>
      </c>
      <c r="AM322" s="1">
        <f t="shared" si="72"/>
        <v>0</v>
      </c>
      <c r="AN322" s="1">
        <v>20000</v>
      </c>
      <c r="AO322" s="1">
        <v>0</v>
      </c>
      <c r="AP322" s="1">
        <v>20000</v>
      </c>
      <c r="AQ322" s="1">
        <f t="shared" si="73"/>
        <v>220000</v>
      </c>
      <c r="AR322">
        <v>0</v>
      </c>
      <c r="AS322">
        <v>0</v>
      </c>
      <c r="AT322">
        <v>0</v>
      </c>
      <c r="AU322">
        <v>0</v>
      </c>
      <c r="AV322">
        <v>0</v>
      </c>
      <c r="AW322" s="93">
        <v>0</v>
      </c>
      <c r="AX322" s="1">
        <f t="shared" si="69"/>
        <v>240000</v>
      </c>
      <c r="AY322" s="1">
        <v>0</v>
      </c>
      <c r="AZ322" s="1"/>
      <c r="BA322" s="1"/>
      <c r="BB322" s="1">
        <f t="shared" si="70"/>
        <v>220000</v>
      </c>
    </row>
    <row r="323" spans="1:56" hidden="1" x14ac:dyDescent="0.3">
      <c r="A323" t="str">
        <f>VLOOKUP(B323,'Cubo 13 de marzo'!$A$1:$I$384,1,0)</f>
        <v>544510010711</v>
      </c>
      <c r="B323" t="str">
        <f t="shared" si="60"/>
        <v>544510010711</v>
      </c>
      <c r="C323" s="99">
        <v>5</v>
      </c>
      <c r="D323" s="99" t="str">
        <f t="shared" si="61"/>
        <v>445</v>
      </c>
      <c r="E323" s="99" t="str">
        <f t="shared" si="62"/>
        <v>1</v>
      </c>
      <c r="F323" s="99" t="str">
        <f t="shared" si="63"/>
        <v>0</v>
      </c>
      <c r="G323" s="99" t="str">
        <f t="shared" si="64"/>
        <v>01</v>
      </c>
      <c r="H323" s="99" t="str">
        <f t="shared" si="65"/>
        <v>07</v>
      </c>
      <c r="I323" s="99">
        <v>11</v>
      </c>
      <c r="J323" t="s">
        <v>124</v>
      </c>
      <c r="K323" t="s">
        <v>125</v>
      </c>
      <c r="L323" t="s">
        <v>81</v>
      </c>
      <c r="M323" t="s">
        <v>615</v>
      </c>
      <c r="N323" t="s">
        <v>606</v>
      </c>
      <c r="O323" t="s">
        <v>82</v>
      </c>
      <c r="P323" t="s">
        <v>49</v>
      </c>
      <c r="Q323" t="s">
        <v>617</v>
      </c>
      <c r="R323" t="s">
        <v>539</v>
      </c>
      <c r="S323" t="s">
        <v>228</v>
      </c>
      <c r="T323" t="s">
        <v>229</v>
      </c>
      <c r="U323">
        <v>6</v>
      </c>
      <c r="V323" t="s">
        <v>75</v>
      </c>
      <c r="W323" s="96" t="s">
        <v>1149</v>
      </c>
      <c r="X323" t="s">
        <v>230</v>
      </c>
      <c r="Y323" t="s">
        <v>231</v>
      </c>
      <c r="Z323" t="s">
        <v>232</v>
      </c>
      <c r="AA323">
        <v>4000</v>
      </c>
      <c r="AB323" t="s">
        <v>211</v>
      </c>
      <c r="AC323">
        <v>4451</v>
      </c>
      <c r="AD323" t="s">
        <v>233</v>
      </c>
      <c r="AE323" s="96" t="s">
        <v>1155</v>
      </c>
      <c r="AF323" t="s">
        <v>237</v>
      </c>
      <c r="AG323" s="6">
        <v>60000</v>
      </c>
      <c r="AH323" s="1">
        <v>60000</v>
      </c>
      <c r="AI323" s="1">
        <v>0</v>
      </c>
      <c r="AJ323" s="1">
        <v>0</v>
      </c>
      <c r="AK323" s="1">
        <f t="shared" si="71"/>
        <v>0</v>
      </c>
      <c r="AL323" s="1">
        <v>0</v>
      </c>
      <c r="AM323" s="1">
        <f t="shared" si="72"/>
        <v>0</v>
      </c>
      <c r="AN323" s="1">
        <v>0</v>
      </c>
      <c r="AO323" s="1">
        <v>0</v>
      </c>
      <c r="AP323" s="1">
        <v>0</v>
      </c>
      <c r="AQ323" s="1">
        <f t="shared" si="73"/>
        <v>60000</v>
      </c>
      <c r="AR323">
        <v>0</v>
      </c>
      <c r="AS323">
        <v>0</v>
      </c>
      <c r="AT323">
        <v>0</v>
      </c>
      <c r="AU323">
        <v>0</v>
      </c>
      <c r="AV323">
        <v>0</v>
      </c>
      <c r="AW323" s="93">
        <v>0</v>
      </c>
      <c r="AX323" s="1">
        <f t="shared" si="69"/>
        <v>60000</v>
      </c>
      <c r="AY323" s="1">
        <v>0</v>
      </c>
      <c r="AZ323" s="1"/>
      <c r="BA323" s="1"/>
      <c r="BB323" s="1">
        <f t="shared" si="70"/>
        <v>60000</v>
      </c>
    </row>
    <row r="324" spans="1:56" hidden="1" x14ac:dyDescent="0.3">
      <c r="A324" t="str">
        <f>VLOOKUP(B324,'Cubo 13 de marzo'!$A$1:$I$384,1,0)</f>
        <v>544510171911</v>
      </c>
      <c r="B324" t="str">
        <f t="shared" si="60"/>
        <v>544510171911</v>
      </c>
      <c r="C324" s="99">
        <v>5</v>
      </c>
      <c r="D324" s="99" t="str">
        <f t="shared" si="61"/>
        <v>445</v>
      </c>
      <c r="E324" s="99" t="str">
        <f t="shared" si="62"/>
        <v>1</v>
      </c>
      <c r="F324" s="99" t="str">
        <f t="shared" si="63"/>
        <v>0</v>
      </c>
      <c r="G324" s="99">
        <f t="shared" si="64"/>
        <v>17</v>
      </c>
      <c r="H324" s="99">
        <f t="shared" si="65"/>
        <v>19</v>
      </c>
      <c r="I324" s="99">
        <v>11</v>
      </c>
      <c r="J324" t="s">
        <v>124</v>
      </c>
      <c r="K324" t="s">
        <v>125</v>
      </c>
      <c r="L324" t="s">
        <v>81</v>
      </c>
      <c r="M324" t="s">
        <v>615</v>
      </c>
      <c r="N324" t="s">
        <v>606</v>
      </c>
      <c r="O324" t="s">
        <v>82</v>
      </c>
      <c r="P324" t="s">
        <v>49</v>
      </c>
      <c r="Q324" t="s">
        <v>617</v>
      </c>
      <c r="R324" t="s">
        <v>539</v>
      </c>
      <c r="S324" t="s">
        <v>287</v>
      </c>
      <c r="T324" t="s">
        <v>288</v>
      </c>
      <c r="U324">
        <v>4</v>
      </c>
      <c r="V324" t="s">
        <v>40</v>
      </c>
      <c r="W324" s="96">
        <v>17</v>
      </c>
      <c r="X324" t="s">
        <v>303</v>
      </c>
      <c r="Y324" t="s">
        <v>304</v>
      </c>
      <c r="Z324" t="s">
        <v>305</v>
      </c>
      <c r="AA324">
        <v>4000</v>
      </c>
      <c r="AB324" t="s">
        <v>211</v>
      </c>
      <c r="AC324">
        <v>4451</v>
      </c>
      <c r="AD324" t="s">
        <v>233</v>
      </c>
      <c r="AE324" s="96">
        <v>19</v>
      </c>
      <c r="AF324" t="s">
        <v>306</v>
      </c>
      <c r="AG324" s="6">
        <v>500000</v>
      </c>
      <c r="AH324" s="1">
        <v>500000</v>
      </c>
      <c r="AI324" s="1">
        <v>0</v>
      </c>
      <c r="AJ324" s="1">
        <v>0</v>
      </c>
      <c r="AK324" s="1">
        <f t="shared" si="71"/>
        <v>0</v>
      </c>
      <c r="AL324" s="1">
        <v>0</v>
      </c>
      <c r="AM324" s="1">
        <f t="shared" si="72"/>
        <v>0</v>
      </c>
      <c r="AN324" s="1">
        <v>0</v>
      </c>
      <c r="AO324" s="1">
        <v>0</v>
      </c>
      <c r="AP324" s="1">
        <v>0</v>
      </c>
      <c r="AQ324" s="1">
        <f t="shared" si="73"/>
        <v>500000</v>
      </c>
      <c r="AR324">
        <v>0</v>
      </c>
      <c r="AS324">
        <v>0</v>
      </c>
      <c r="AT324">
        <v>0</v>
      </c>
      <c r="AU324">
        <v>0</v>
      </c>
      <c r="AV324">
        <v>0</v>
      </c>
      <c r="AW324" s="93">
        <v>0</v>
      </c>
      <c r="AX324" s="1">
        <f t="shared" si="69"/>
        <v>500000</v>
      </c>
      <c r="AY324" s="1">
        <v>0</v>
      </c>
      <c r="AZ324" s="1"/>
      <c r="BA324" s="1"/>
      <c r="BB324" s="1">
        <f t="shared" si="70"/>
        <v>500000</v>
      </c>
    </row>
    <row r="325" spans="1:56" hidden="1" x14ac:dyDescent="0.3">
      <c r="A325" t="str">
        <f>VLOOKUP(B325,'Cubo 13 de marzo'!$A$1:$I$384,1,0)</f>
        <v>544810030911</v>
      </c>
      <c r="B325" s="110" t="str">
        <f t="shared" si="60"/>
        <v>544810030911</v>
      </c>
      <c r="C325" s="99">
        <v>5</v>
      </c>
      <c r="D325" s="99" t="str">
        <f t="shared" si="61"/>
        <v>448</v>
      </c>
      <c r="E325" s="99" t="str">
        <f t="shared" si="62"/>
        <v>1</v>
      </c>
      <c r="F325" s="99" t="str">
        <f t="shared" si="63"/>
        <v>0</v>
      </c>
      <c r="G325" s="99" t="str">
        <f t="shared" si="64"/>
        <v>03</v>
      </c>
      <c r="H325" s="99" t="str">
        <f t="shared" si="65"/>
        <v>09</v>
      </c>
      <c r="I325" s="99">
        <v>11</v>
      </c>
      <c r="J325" t="s">
        <v>124</v>
      </c>
      <c r="K325" t="s">
        <v>125</v>
      </c>
      <c r="L325" t="s">
        <v>81</v>
      </c>
      <c r="M325" t="s">
        <v>615</v>
      </c>
      <c r="N325" t="s">
        <v>606</v>
      </c>
      <c r="O325" t="s">
        <v>82</v>
      </c>
      <c r="P325" t="s">
        <v>374</v>
      </c>
      <c r="Q325" t="s">
        <v>621</v>
      </c>
      <c r="R325" t="s">
        <v>539</v>
      </c>
      <c r="S325" t="s">
        <v>238</v>
      </c>
      <c r="T325" t="s">
        <v>239</v>
      </c>
      <c r="U325">
        <v>6</v>
      </c>
      <c r="V325" t="s">
        <v>75</v>
      </c>
      <c r="W325" s="96" t="s">
        <v>1151</v>
      </c>
      <c r="X325" t="s">
        <v>375</v>
      </c>
      <c r="Y325" t="s">
        <v>241</v>
      </c>
      <c r="Z325" t="s">
        <v>242</v>
      </c>
      <c r="AA325">
        <v>4000</v>
      </c>
      <c r="AB325" t="s">
        <v>211</v>
      </c>
      <c r="AC325">
        <v>4481</v>
      </c>
      <c r="AD325" t="s">
        <v>376</v>
      </c>
      <c r="AE325" s="96" t="s">
        <v>1157</v>
      </c>
      <c r="AF325" t="s">
        <v>378</v>
      </c>
      <c r="AG325" s="6">
        <v>1500000</v>
      </c>
      <c r="AH325" s="1">
        <v>1500000</v>
      </c>
      <c r="AI325" s="1">
        <v>0</v>
      </c>
      <c r="AJ325" s="1">
        <v>0</v>
      </c>
      <c r="AK325" s="1">
        <f t="shared" si="71"/>
        <v>0</v>
      </c>
      <c r="AL325" s="1">
        <v>0</v>
      </c>
      <c r="AM325" s="1">
        <f t="shared" si="72"/>
        <v>0</v>
      </c>
      <c r="AN325" s="1">
        <v>0</v>
      </c>
      <c r="AO325" s="1">
        <v>0</v>
      </c>
      <c r="AP325" s="1">
        <v>0</v>
      </c>
      <c r="AQ325" s="1">
        <f t="shared" si="73"/>
        <v>1500000</v>
      </c>
      <c r="AR325">
        <v>0</v>
      </c>
      <c r="AS325">
        <v>0</v>
      </c>
      <c r="AT325">
        <v>0</v>
      </c>
      <c r="AU325">
        <v>0</v>
      </c>
      <c r="AV325">
        <v>0</v>
      </c>
      <c r="AW325" s="93">
        <v>0</v>
      </c>
      <c r="AX325" s="1">
        <f t="shared" si="69"/>
        <v>1500000</v>
      </c>
      <c r="AY325" s="1">
        <v>0</v>
      </c>
      <c r="AZ325" s="1"/>
      <c r="BA325" s="1"/>
      <c r="BB325" s="1">
        <f t="shared" si="70"/>
        <v>1500000</v>
      </c>
    </row>
    <row r="326" spans="1:56" x14ac:dyDescent="0.3">
      <c r="A326" t="str">
        <f>VLOOKUP(B326,'Cubo 13 de marzo'!$A$1:$I$384,1,0)</f>
        <v>558110020011</v>
      </c>
      <c r="B326" s="110" t="str">
        <f t="shared" si="60"/>
        <v>558110020011</v>
      </c>
      <c r="C326" s="99">
        <v>5</v>
      </c>
      <c r="D326" s="99" t="str">
        <f t="shared" si="61"/>
        <v>581</v>
      </c>
      <c r="E326" s="99" t="str">
        <f t="shared" si="62"/>
        <v>1</v>
      </c>
      <c r="F326" s="99" t="str">
        <f t="shared" si="63"/>
        <v>0</v>
      </c>
      <c r="G326" s="99" t="str">
        <f t="shared" si="64"/>
        <v>02</v>
      </c>
      <c r="H326" s="99" t="str">
        <f t="shared" si="65"/>
        <v>00</v>
      </c>
      <c r="I326" s="99">
        <v>11</v>
      </c>
      <c r="J326" t="s">
        <v>124</v>
      </c>
      <c r="K326" t="s">
        <v>125</v>
      </c>
      <c r="L326" t="s">
        <v>81</v>
      </c>
      <c r="M326" t="s">
        <v>615</v>
      </c>
      <c r="N326" t="s">
        <v>606</v>
      </c>
      <c r="O326" t="s">
        <v>82</v>
      </c>
      <c r="P326" t="s">
        <v>49</v>
      </c>
      <c r="Q326" t="s">
        <v>617</v>
      </c>
      <c r="R326" t="s">
        <v>538</v>
      </c>
      <c r="S326" t="s">
        <v>238</v>
      </c>
      <c r="T326" t="s">
        <v>239</v>
      </c>
      <c r="U326">
        <v>4</v>
      </c>
      <c r="V326" t="s">
        <v>40</v>
      </c>
      <c r="W326" s="96" t="s">
        <v>1150</v>
      </c>
      <c r="X326" t="s">
        <v>240</v>
      </c>
      <c r="Y326" t="s">
        <v>241</v>
      </c>
      <c r="Z326" t="s">
        <v>242</v>
      </c>
      <c r="AA326">
        <v>5000</v>
      </c>
      <c r="AB326" t="s">
        <v>70</v>
      </c>
      <c r="AC326">
        <v>5811</v>
      </c>
      <c r="AD326" t="s">
        <v>243</v>
      </c>
      <c r="AE326" s="96" t="s">
        <v>1148</v>
      </c>
      <c r="AF326" t="s">
        <v>57</v>
      </c>
      <c r="AG326" s="6">
        <v>32500000</v>
      </c>
      <c r="AH326" s="1">
        <v>0</v>
      </c>
      <c r="AI326" s="1">
        <v>14224078</v>
      </c>
      <c r="AJ326" s="1">
        <v>14224078</v>
      </c>
      <c r="AK326" s="1">
        <f t="shared" si="71"/>
        <v>0</v>
      </c>
      <c r="AL326" s="1">
        <v>14224078</v>
      </c>
      <c r="AM326" s="1">
        <f t="shared" si="72"/>
        <v>14224078</v>
      </c>
      <c r="AN326" s="1">
        <v>0</v>
      </c>
      <c r="AO326" s="1">
        <v>0</v>
      </c>
      <c r="AP326" s="1">
        <v>0</v>
      </c>
      <c r="AQ326" s="1">
        <f t="shared" si="73"/>
        <v>18275922</v>
      </c>
      <c r="AR326" s="1">
        <v>32500000</v>
      </c>
      <c r="AS326">
        <v>0</v>
      </c>
      <c r="AT326">
        <v>0</v>
      </c>
      <c r="AU326">
        <v>0</v>
      </c>
      <c r="AV326" s="1">
        <v>32500000</v>
      </c>
      <c r="AW326" s="9">
        <v>-32500000</v>
      </c>
      <c r="AX326" s="1">
        <f t="shared" si="69"/>
        <v>0</v>
      </c>
      <c r="AY326" s="1">
        <v>0</v>
      </c>
      <c r="AZ326" s="1"/>
      <c r="BA326" s="1"/>
      <c r="BB326" s="1">
        <f t="shared" si="70"/>
        <v>-14224078</v>
      </c>
    </row>
    <row r="327" spans="1:56" hidden="1" x14ac:dyDescent="0.3">
      <c r="A327" t="str">
        <f>VLOOKUP(B327,'Cubo 13 de marzo'!$A$1:$I$384,1,0)</f>
        <v>551112097625</v>
      </c>
      <c r="B327" t="str">
        <f t="shared" si="60"/>
        <v>551112097625</v>
      </c>
      <c r="C327" s="99">
        <v>5</v>
      </c>
      <c r="D327" s="99" t="str">
        <f t="shared" si="61"/>
        <v>511</v>
      </c>
      <c r="E327" s="99" t="str">
        <f t="shared" si="62"/>
        <v>1</v>
      </c>
      <c r="F327" s="99" t="str">
        <f t="shared" si="63"/>
        <v>2</v>
      </c>
      <c r="G327" s="99" t="str">
        <f t="shared" si="64"/>
        <v>09</v>
      </c>
      <c r="H327" s="99">
        <f t="shared" si="65"/>
        <v>76</v>
      </c>
      <c r="I327" s="99">
        <v>25</v>
      </c>
      <c r="J327" t="s">
        <v>32</v>
      </c>
      <c r="K327" t="s">
        <v>33</v>
      </c>
      <c r="L327" t="s">
        <v>81</v>
      </c>
      <c r="M327" t="s">
        <v>615</v>
      </c>
      <c r="N327" t="s">
        <v>606</v>
      </c>
      <c r="O327" t="s">
        <v>82</v>
      </c>
      <c r="P327" t="s">
        <v>49</v>
      </c>
      <c r="Q327" t="s">
        <v>617</v>
      </c>
      <c r="R327" t="s">
        <v>538</v>
      </c>
      <c r="S327" t="s">
        <v>91</v>
      </c>
      <c r="T327" t="s">
        <v>92</v>
      </c>
      <c r="U327">
        <v>4</v>
      </c>
      <c r="V327" t="s">
        <v>40</v>
      </c>
      <c r="W327" s="96" t="s">
        <v>1157</v>
      </c>
      <c r="X327" t="s">
        <v>97</v>
      </c>
      <c r="Y327" t="s">
        <v>94</v>
      </c>
      <c r="Z327" t="s">
        <v>95</v>
      </c>
      <c r="AA327">
        <v>5000</v>
      </c>
      <c r="AB327" t="s">
        <v>70</v>
      </c>
      <c r="AC327">
        <v>5111</v>
      </c>
      <c r="AD327" t="s">
        <v>98</v>
      </c>
      <c r="AE327" s="96">
        <v>76</v>
      </c>
      <c r="AF327" t="s">
        <v>99</v>
      </c>
      <c r="AG327" s="6">
        <v>0</v>
      </c>
      <c r="AH327" s="1">
        <v>0</v>
      </c>
      <c r="AI327" s="1">
        <v>0</v>
      </c>
      <c r="AJ327" s="1">
        <v>0</v>
      </c>
      <c r="AK327" s="1">
        <f t="shared" si="71"/>
        <v>0</v>
      </c>
      <c r="AL327" s="1">
        <v>0</v>
      </c>
      <c r="AM327" s="1">
        <f t="shared" si="72"/>
        <v>0</v>
      </c>
      <c r="AN327" s="1">
        <v>0</v>
      </c>
      <c r="AO327" s="1">
        <v>0</v>
      </c>
      <c r="AP327" s="1">
        <v>0</v>
      </c>
      <c r="AQ327" s="1">
        <f t="shared" si="73"/>
        <v>0</v>
      </c>
      <c r="AR327">
        <v>0</v>
      </c>
      <c r="AS327" s="1">
        <v>1700000</v>
      </c>
      <c r="AT327">
        <v>0</v>
      </c>
      <c r="AU327" s="1">
        <v>1700000</v>
      </c>
      <c r="AV327">
        <v>0</v>
      </c>
      <c r="AW327" s="93">
        <v>0</v>
      </c>
      <c r="AX327" s="1">
        <f t="shared" si="69"/>
        <v>0</v>
      </c>
      <c r="AY327" s="1">
        <v>0</v>
      </c>
      <c r="AZ327" s="1"/>
      <c r="BA327" s="1"/>
      <c r="BB327" s="1">
        <f t="shared" si="70"/>
        <v>0</v>
      </c>
    </row>
    <row r="328" spans="1:56" hidden="1" x14ac:dyDescent="0.3">
      <c r="A328" t="str">
        <f>VLOOKUP(B328,'Cubo 13 de marzo'!$A$1:$I$384,1,0)</f>
        <v>551110090011</v>
      </c>
      <c r="B328" t="str">
        <f t="shared" si="60"/>
        <v>551110090011</v>
      </c>
      <c r="C328" s="99">
        <v>5</v>
      </c>
      <c r="D328" s="99" t="str">
        <f t="shared" si="61"/>
        <v>511</v>
      </c>
      <c r="E328" s="99" t="str">
        <f t="shared" si="62"/>
        <v>1</v>
      </c>
      <c r="F328" s="99" t="str">
        <f t="shared" si="63"/>
        <v>0</v>
      </c>
      <c r="G328" s="99" t="str">
        <f t="shared" si="64"/>
        <v>09</v>
      </c>
      <c r="H328" s="99" t="str">
        <f t="shared" si="65"/>
        <v>00</v>
      </c>
      <c r="I328" s="99">
        <v>11</v>
      </c>
      <c r="J328" t="s">
        <v>124</v>
      </c>
      <c r="K328" t="s">
        <v>125</v>
      </c>
      <c r="L328" t="s">
        <v>81</v>
      </c>
      <c r="M328" t="s">
        <v>615</v>
      </c>
      <c r="N328" t="s">
        <v>606</v>
      </c>
      <c r="O328" t="s">
        <v>82</v>
      </c>
      <c r="P328" t="s">
        <v>49</v>
      </c>
      <c r="Q328" t="s">
        <v>617</v>
      </c>
      <c r="R328" t="s">
        <v>538</v>
      </c>
      <c r="S328" t="s">
        <v>91</v>
      </c>
      <c r="T328" t="s">
        <v>92</v>
      </c>
      <c r="U328">
        <v>4</v>
      </c>
      <c r="V328" t="s">
        <v>40</v>
      </c>
      <c r="W328" s="96" t="s">
        <v>1157</v>
      </c>
      <c r="X328" t="s">
        <v>97</v>
      </c>
      <c r="Y328" t="s">
        <v>94</v>
      </c>
      <c r="Z328" t="s">
        <v>95</v>
      </c>
      <c r="AA328">
        <v>5000</v>
      </c>
      <c r="AB328" t="s">
        <v>70</v>
      </c>
      <c r="AC328">
        <v>5111</v>
      </c>
      <c r="AD328" t="s">
        <v>98</v>
      </c>
      <c r="AE328" s="96" t="s">
        <v>1148</v>
      </c>
      <c r="AF328" t="s">
        <v>57</v>
      </c>
      <c r="AG328" s="6">
        <v>31878821.25</v>
      </c>
      <c r="AH328" s="1">
        <v>40000000</v>
      </c>
      <c r="AI328" s="1">
        <v>0</v>
      </c>
      <c r="AJ328" s="1">
        <v>0</v>
      </c>
      <c r="AK328" s="1">
        <f t="shared" si="71"/>
        <v>0</v>
      </c>
      <c r="AL328" s="1">
        <v>0</v>
      </c>
      <c r="AM328" s="1">
        <f t="shared" si="72"/>
        <v>0</v>
      </c>
      <c r="AN328" s="1">
        <v>0</v>
      </c>
      <c r="AO328" s="1">
        <v>0</v>
      </c>
      <c r="AP328" s="1">
        <v>0</v>
      </c>
      <c r="AQ328" s="1">
        <f t="shared" si="73"/>
        <v>31878821.25</v>
      </c>
      <c r="AR328">
        <v>0</v>
      </c>
      <c r="AS328">
        <v>0</v>
      </c>
      <c r="AT328">
        <v>0</v>
      </c>
      <c r="AU328" s="1">
        <v>8121178.75</v>
      </c>
      <c r="AV328" s="1">
        <v>-8121178.75</v>
      </c>
      <c r="AW328" s="93">
        <v>0</v>
      </c>
      <c r="AX328" s="1">
        <f t="shared" si="69"/>
        <v>31878821.25</v>
      </c>
      <c r="AY328" s="1">
        <v>0</v>
      </c>
      <c r="AZ328" s="1"/>
      <c r="BA328" s="1"/>
      <c r="BB328" s="1">
        <f t="shared" si="70"/>
        <v>31878821.25</v>
      </c>
    </row>
    <row r="329" spans="1:56" hidden="1" x14ac:dyDescent="0.3">
      <c r="A329" t="str">
        <f>VLOOKUP(B329,'Cubo 13 de marzo'!$A$1:$I$384,1,0)</f>
        <v>551210090011</v>
      </c>
      <c r="B329" t="str">
        <f t="shared" si="60"/>
        <v>551210090011</v>
      </c>
      <c r="C329" s="99">
        <v>5</v>
      </c>
      <c r="D329" s="99" t="str">
        <f t="shared" si="61"/>
        <v>512</v>
      </c>
      <c r="E329" s="99" t="str">
        <f t="shared" si="62"/>
        <v>1</v>
      </c>
      <c r="F329" s="99" t="str">
        <f t="shared" si="63"/>
        <v>0</v>
      </c>
      <c r="G329" s="99" t="str">
        <f t="shared" si="64"/>
        <v>09</v>
      </c>
      <c r="H329" s="99" t="str">
        <f t="shared" si="65"/>
        <v>00</v>
      </c>
      <c r="I329" s="99">
        <v>11</v>
      </c>
      <c r="J329" t="s">
        <v>124</v>
      </c>
      <c r="K329" t="s">
        <v>125</v>
      </c>
      <c r="L329" t="s">
        <v>81</v>
      </c>
      <c r="M329" t="s">
        <v>615</v>
      </c>
      <c r="N329" t="s">
        <v>606</v>
      </c>
      <c r="O329" t="s">
        <v>82</v>
      </c>
      <c r="P329" t="s">
        <v>49</v>
      </c>
      <c r="Q329" t="s">
        <v>617</v>
      </c>
      <c r="R329" t="s">
        <v>538</v>
      </c>
      <c r="S329" t="s">
        <v>91</v>
      </c>
      <c r="T329" t="s">
        <v>92</v>
      </c>
      <c r="U329">
        <v>4</v>
      </c>
      <c r="V329" t="s">
        <v>40</v>
      </c>
      <c r="W329" s="96" t="s">
        <v>1157</v>
      </c>
      <c r="X329" t="s">
        <v>97</v>
      </c>
      <c r="Y329" t="s">
        <v>94</v>
      </c>
      <c r="Z329" t="s">
        <v>95</v>
      </c>
      <c r="AA329">
        <v>5000</v>
      </c>
      <c r="AB329" t="s">
        <v>70</v>
      </c>
      <c r="AC329">
        <v>5121</v>
      </c>
      <c r="AD329" t="s">
        <v>283</v>
      </c>
      <c r="AE329" s="96" t="s">
        <v>1148</v>
      </c>
      <c r="AF329" t="s">
        <v>57</v>
      </c>
      <c r="AG329" s="6">
        <v>828438.75</v>
      </c>
      <c r="AH329" s="1">
        <v>0</v>
      </c>
      <c r="AI329" s="1">
        <v>0</v>
      </c>
      <c r="AJ329" s="1">
        <v>0</v>
      </c>
      <c r="AK329" s="1">
        <f t="shared" si="71"/>
        <v>0</v>
      </c>
      <c r="AL329" s="1">
        <v>0</v>
      </c>
      <c r="AM329" s="1">
        <f t="shared" si="72"/>
        <v>0</v>
      </c>
      <c r="AN329" s="1">
        <v>0</v>
      </c>
      <c r="AO329" s="1">
        <v>0</v>
      </c>
      <c r="AP329" s="1">
        <v>0</v>
      </c>
      <c r="AQ329" s="1">
        <f t="shared" si="73"/>
        <v>828438.75</v>
      </c>
      <c r="AR329">
        <v>0</v>
      </c>
      <c r="AS329" s="1">
        <v>828438.75</v>
      </c>
      <c r="AT329">
        <v>0</v>
      </c>
      <c r="AU329">
        <v>0</v>
      </c>
      <c r="AV329" s="1">
        <v>828438.75</v>
      </c>
      <c r="AW329" s="93">
        <v>0</v>
      </c>
      <c r="AX329" s="1">
        <f t="shared" si="69"/>
        <v>828438.75</v>
      </c>
      <c r="AY329" s="1">
        <v>0</v>
      </c>
      <c r="AZ329" s="1"/>
      <c r="BA329" s="1"/>
      <c r="BB329" s="1">
        <f t="shared" si="70"/>
        <v>828438.75</v>
      </c>
    </row>
    <row r="330" spans="1:56" hidden="1" x14ac:dyDescent="0.3">
      <c r="A330" t="str">
        <f>VLOOKUP(B330,'Cubo 13 de marzo'!$A$1:$I$384,1,0)</f>
        <v>551210151811</v>
      </c>
      <c r="B330" t="str">
        <f t="shared" si="60"/>
        <v>551210151811</v>
      </c>
      <c r="C330" s="99">
        <v>5</v>
      </c>
      <c r="D330" s="99" t="str">
        <f t="shared" si="61"/>
        <v>512</v>
      </c>
      <c r="E330" s="99" t="str">
        <f t="shared" si="62"/>
        <v>1</v>
      </c>
      <c r="F330" s="99" t="str">
        <f t="shared" si="63"/>
        <v>0</v>
      </c>
      <c r="G330" s="99">
        <f t="shared" si="64"/>
        <v>15</v>
      </c>
      <c r="H330" s="99">
        <f t="shared" si="65"/>
        <v>18</v>
      </c>
      <c r="I330" s="99">
        <v>11</v>
      </c>
      <c r="J330" t="s">
        <v>124</v>
      </c>
      <c r="K330" t="s">
        <v>125</v>
      </c>
      <c r="L330" t="s">
        <v>81</v>
      </c>
      <c r="M330" t="s">
        <v>615</v>
      </c>
      <c r="N330" t="s">
        <v>606</v>
      </c>
      <c r="O330" t="s">
        <v>82</v>
      </c>
      <c r="P330" t="s">
        <v>49</v>
      </c>
      <c r="Q330" t="s">
        <v>617</v>
      </c>
      <c r="R330" t="s">
        <v>538</v>
      </c>
      <c r="S330" t="s">
        <v>287</v>
      </c>
      <c r="T330" t="s">
        <v>288</v>
      </c>
      <c r="U330">
        <v>4</v>
      </c>
      <c r="V330" t="s">
        <v>40</v>
      </c>
      <c r="W330" s="96">
        <v>15</v>
      </c>
      <c r="X330" t="s">
        <v>292</v>
      </c>
      <c r="Y330" t="s">
        <v>293</v>
      </c>
      <c r="Z330" t="s">
        <v>294</v>
      </c>
      <c r="AA330">
        <v>5000</v>
      </c>
      <c r="AB330" t="s">
        <v>70</v>
      </c>
      <c r="AC330">
        <v>5121</v>
      </c>
      <c r="AD330" t="s">
        <v>283</v>
      </c>
      <c r="AE330" s="96">
        <v>18</v>
      </c>
      <c r="AF330" t="s">
        <v>299</v>
      </c>
      <c r="AG330" s="6">
        <v>1000000</v>
      </c>
      <c r="AH330" s="1">
        <v>1000000</v>
      </c>
      <c r="AI330" s="1">
        <v>0</v>
      </c>
      <c r="AJ330" s="1">
        <v>0</v>
      </c>
      <c r="AK330" s="1">
        <f t="shared" si="71"/>
        <v>0</v>
      </c>
      <c r="AL330" s="1">
        <v>0</v>
      </c>
      <c r="AM330" s="1">
        <f t="shared" si="72"/>
        <v>0</v>
      </c>
      <c r="AN330" s="1">
        <v>0</v>
      </c>
      <c r="AO330" s="1">
        <v>0</v>
      </c>
      <c r="AP330" s="1">
        <v>0</v>
      </c>
      <c r="AQ330" s="1">
        <f t="shared" si="73"/>
        <v>1000000</v>
      </c>
      <c r="AR330">
        <v>0</v>
      </c>
      <c r="AS330">
        <v>0</v>
      </c>
      <c r="AT330">
        <v>0</v>
      </c>
      <c r="AU330">
        <v>0</v>
      </c>
      <c r="AV330">
        <v>0</v>
      </c>
      <c r="AW330" s="93">
        <v>0</v>
      </c>
      <c r="AX330" s="1">
        <f t="shared" si="69"/>
        <v>1000000</v>
      </c>
      <c r="AY330" s="1">
        <v>0</v>
      </c>
      <c r="AZ330" s="1"/>
      <c r="BA330" s="1"/>
      <c r="BB330" s="1">
        <f t="shared" si="70"/>
        <v>1000000</v>
      </c>
    </row>
    <row r="331" spans="1:56" s="3" customFormat="1" x14ac:dyDescent="0.3">
      <c r="A331" t="e">
        <f>VLOOKUP(B331,'Cubo 13 de marzo'!$A$1:$I$384,1,0)</f>
        <v>#N/A</v>
      </c>
      <c r="B331" s="110" t="str">
        <f t="shared" si="60"/>
        <v>558114020011</v>
      </c>
      <c r="C331" s="99">
        <v>5</v>
      </c>
      <c r="D331" s="99" t="str">
        <f t="shared" si="61"/>
        <v>581</v>
      </c>
      <c r="E331" s="99" t="str">
        <f t="shared" si="62"/>
        <v>1</v>
      </c>
      <c r="F331" s="99" t="str">
        <f t="shared" si="63"/>
        <v>4</v>
      </c>
      <c r="G331" s="99" t="str">
        <f t="shared" si="64"/>
        <v>02</v>
      </c>
      <c r="H331" s="99" t="str">
        <f t="shared" si="65"/>
        <v>00</v>
      </c>
      <c r="I331" s="99">
        <v>11</v>
      </c>
      <c r="J331" t="s">
        <v>626</v>
      </c>
      <c r="K331" t="s">
        <v>514</v>
      </c>
      <c r="L331" t="s">
        <v>81</v>
      </c>
      <c r="M331" t="s">
        <v>615</v>
      </c>
      <c r="N331" t="s">
        <v>606</v>
      </c>
      <c r="O331" t="s">
        <v>82</v>
      </c>
      <c r="P331" t="s">
        <v>49</v>
      </c>
      <c r="Q331" t="s">
        <v>617</v>
      </c>
      <c r="R331" t="s">
        <v>538</v>
      </c>
      <c r="S331" t="s">
        <v>238</v>
      </c>
      <c r="T331" t="s">
        <v>239</v>
      </c>
      <c r="U331">
        <v>4</v>
      </c>
      <c r="V331" t="s">
        <v>40</v>
      </c>
      <c r="W331" s="96" t="s">
        <v>1150</v>
      </c>
      <c r="X331" t="s">
        <v>240</v>
      </c>
      <c r="Y331" t="s">
        <v>241</v>
      </c>
      <c r="Z331" t="s">
        <v>242</v>
      </c>
      <c r="AA331">
        <v>5000</v>
      </c>
      <c r="AB331" t="s">
        <v>70</v>
      </c>
      <c r="AC331">
        <v>5811</v>
      </c>
      <c r="AD331" t="s">
        <v>243</v>
      </c>
      <c r="AE331" s="96" t="s">
        <v>1148</v>
      </c>
      <c r="AF331" t="s">
        <v>57</v>
      </c>
      <c r="AG331" s="6">
        <v>0</v>
      </c>
      <c r="AH331" s="1">
        <v>0</v>
      </c>
      <c r="AI331" s="1">
        <v>0</v>
      </c>
      <c r="AJ331" s="1">
        <v>0</v>
      </c>
      <c r="AK331" s="1">
        <v>0</v>
      </c>
      <c r="AL331" s="1">
        <v>0</v>
      </c>
      <c r="AM331" s="1">
        <v>0</v>
      </c>
      <c r="AN331" s="1">
        <v>0</v>
      </c>
      <c r="AO331" s="1">
        <v>0</v>
      </c>
      <c r="AP331" s="1">
        <v>0</v>
      </c>
      <c r="AQ331" s="1">
        <v>0</v>
      </c>
      <c r="AR331" s="1">
        <v>0</v>
      </c>
      <c r="AS331" s="1">
        <v>18275922</v>
      </c>
      <c r="AT331"/>
      <c r="AU331"/>
      <c r="AV331" s="1"/>
      <c r="AW331" s="1">
        <v>10000000</v>
      </c>
      <c r="AX331" s="1">
        <f t="shared" si="69"/>
        <v>10000000</v>
      </c>
      <c r="AY331" s="1">
        <v>10000000</v>
      </c>
      <c r="AZ331" s="1"/>
      <c r="BA331" s="1"/>
      <c r="BB331" s="1">
        <f t="shared" si="70"/>
        <v>0</v>
      </c>
      <c r="BC331" t="s">
        <v>516</v>
      </c>
      <c r="BD331"/>
    </row>
    <row r="332" spans="1:56" hidden="1" x14ac:dyDescent="0.3">
      <c r="A332" t="str">
        <f>VLOOKUP(B332,'Cubo 13 de marzo'!$A$1:$I$384,1,0)</f>
        <v>551910060011</v>
      </c>
      <c r="B332" t="str">
        <f t="shared" si="60"/>
        <v>551910060011</v>
      </c>
      <c r="C332" s="99">
        <v>5</v>
      </c>
      <c r="D332" s="99" t="str">
        <f t="shared" si="61"/>
        <v>519</v>
      </c>
      <c r="E332" s="99" t="str">
        <f t="shared" si="62"/>
        <v>1</v>
      </c>
      <c r="F332" s="99" t="str">
        <f t="shared" si="63"/>
        <v>0</v>
      </c>
      <c r="G332" s="99" t="str">
        <f t="shared" si="64"/>
        <v>06</v>
      </c>
      <c r="H332" s="99" t="str">
        <f t="shared" si="65"/>
        <v>00</v>
      </c>
      <c r="I332" s="99">
        <v>11</v>
      </c>
      <c r="J332" t="s">
        <v>124</v>
      </c>
      <c r="K332" t="s">
        <v>125</v>
      </c>
      <c r="L332" t="s">
        <v>81</v>
      </c>
      <c r="M332" t="s">
        <v>615</v>
      </c>
      <c r="N332" t="s">
        <v>606</v>
      </c>
      <c r="O332" t="s">
        <v>82</v>
      </c>
      <c r="P332" t="s">
        <v>49</v>
      </c>
      <c r="Q332" t="s">
        <v>617</v>
      </c>
      <c r="R332" t="s">
        <v>538</v>
      </c>
      <c r="S332" t="s">
        <v>83</v>
      </c>
      <c r="T332" t="s">
        <v>84</v>
      </c>
      <c r="U332">
        <v>4</v>
      </c>
      <c r="V332" t="s">
        <v>40</v>
      </c>
      <c r="W332" s="96" t="s">
        <v>1154</v>
      </c>
      <c r="X332" t="s">
        <v>248</v>
      </c>
      <c r="Y332" t="s">
        <v>249</v>
      </c>
      <c r="Z332" t="s">
        <v>250</v>
      </c>
      <c r="AA332">
        <v>5000</v>
      </c>
      <c r="AB332" t="s">
        <v>70</v>
      </c>
      <c r="AC332">
        <v>5191</v>
      </c>
      <c r="AD332" t="s">
        <v>264</v>
      </c>
      <c r="AE332" s="96" t="s">
        <v>1148</v>
      </c>
      <c r="AF332" t="s">
        <v>57</v>
      </c>
      <c r="AG332" s="6">
        <v>238000</v>
      </c>
      <c r="AH332" s="1">
        <v>0</v>
      </c>
      <c r="AI332" s="1">
        <v>0</v>
      </c>
      <c r="AJ332" s="1">
        <v>0</v>
      </c>
      <c r="AK332" s="1">
        <f t="shared" ref="AK332:AK361" si="74">AJ332-AL332</f>
        <v>0</v>
      </c>
      <c r="AL332" s="1">
        <v>0</v>
      </c>
      <c r="AM332" s="1">
        <f t="shared" ref="AM332:AM361" si="75">AL332-AN332</f>
        <v>0</v>
      </c>
      <c r="AN332" s="1">
        <v>0</v>
      </c>
      <c r="AO332" s="1">
        <v>0</v>
      </c>
      <c r="AP332" s="1">
        <v>0</v>
      </c>
      <c r="AQ332" s="1">
        <f t="shared" ref="AQ332:AQ361" si="76">AG332-AI332</f>
        <v>238000</v>
      </c>
      <c r="AR332" s="1">
        <v>238000</v>
      </c>
      <c r="AS332">
        <v>0</v>
      </c>
      <c r="AT332">
        <v>0</v>
      </c>
      <c r="AU332">
        <v>0</v>
      </c>
      <c r="AV332" s="1">
        <v>238000</v>
      </c>
      <c r="AW332" s="93">
        <v>0</v>
      </c>
      <c r="AX332" s="1">
        <f t="shared" si="69"/>
        <v>238000</v>
      </c>
      <c r="AY332" s="1">
        <v>0</v>
      </c>
      <c r="AZ332" s="1"/>
      <c r="BA332" s="1"/>
      <c r="BB332" s="1">
        <f t="shared" si="70"/>
        <v>238000</v>
      </c>
    </row>
    <row r="333" spans="1:56" hidden="1" x14ac:dyDescent="0.3">
      <c r="A333" t="str">
        <f>VLOOKUP(B333,'Cubo 13 de marzo'!$A$1:$I$384,1,0)</f>
        <v>551910090011</v>
      </c>
      <c r="B333" t="str">
        <f t="shared" si="60"/>
        <v>551910090011</v>
      </c>
      <c r="C333" s="99">
        <v>5</v>
      </c>
      <c r="D333" s="99" t="str">
        <f t="shared" si="61"/>
        <v>519</v>
      </c>
      <c r="E333" s="99" t="str">
        <f t="shared" si="62"/>
        <v>1</v>
      </c>
      <c r="F333" s="99" t="str">
        <f t="shared" si="63"/>
        <v>0</v>
      </c>
      <c r="G333" s="99" t="str">
        <f t="shared" si="64"/>
        <v>09</v>
      </c>
      <c r="H333" s="99" t="str">
        <f t="shared" si="65"/>
        <v>00</v>
      </c>
      <c r="I333" s="99">
        <v>11</v>
      </c>
      <c r="J333" t="s">
        <v>124</v>
      </c>
      <c r="K333" t="s">
        <v>125</v>
      </c>
      <c r="L333" t="s">
        <v>81</v>
      </c>
      <c r="M333" t="s">
        <v>615</v>
      </c>
      <c r="N333" t="s">
        <v>606</v>
      </c>
      <c r="O333" t="s">
        <v>82</v>
      </c>
      <c r="P333" t="s">
        <v>49</v>
      </c>
      <c r="Q333" t="s">
        <v>617</v>
      </c>
      <c r="R333" t="s">
        <v>538</v>
      </c>
      <c r="S333" t="s">
        <v>91</v>
      </c>
      <c r="T333" t="s">
        <v>92</v>
      </c>
      <c r="U333">
        <v>4</v>
      </c>
      <c r="V333" t="s">
        <v>40</v>
      </c>
      <c r="W333" s="96" t="s">
        <v>1157</v>
      </c>
      <c r="X333" t="s">
        <v>97</v>
      </c>
      <c r="Y333" t="s">
        <v>94</v>
      </c>
      <c r="Z333" t="s">
        <v>95</v>
      </c>
      <c r="AA333">
        <v>5000</v>
      </c>
      <c r="AB333" t="s">
        <v>70</v>
      </c>
      <c r="AC333">
        <v>5191</v>
      </c>
      <c r="AD333" t="s">
        <v>264</v>
      </c>
      <c r="AE333" s="96" t="s">
        <v>1148</v>
      </c>
      <c r="AF333" t="s">
        <v>57</v>
      </c>
      <c r="AG333" s="6">
        <v>297740</v>
      </c>
      <c r="AH333" s="1">
        <v>5000</v>
      </c>
      <c r="AI333" s="1">
        <v>0</v>
      </c>
      <c r="AJ333" s="1">
        <v>0</v>
      </c>
      <c r="AK333" s="1">
        <f t="shared" si="74"/>
        <v>0</v>
      </c>
      <c r="AL333" s="1">
        <v>0</v>
      </c>
      <c r="AM333" s="1">
        <f t="shared" si="75"/>
        <v>0</v>
      </c>
      <c r="AN333" s="1">
        <v>0</v>
      </c>
      <c r="AO333" s="1">
        <v>0</v>
      </c>
      <c r="AP333" s="1">
        <v>0</v>
      </c>
      <c r="AQ333" s="1">
        <f t="shared" si="76"/>
        <v>297740</v>
      </c>
      <c r="AR333">
        <v>0</v>
      </c>
      <c r="AS333" s="1">
        <v>292740</v>
      </c>
      <c r="AT333">
        <v>0</v>
      </c>
      <c r="AU333">
        <v>0</v>
      </c>
      <c r="AV333" s="1">
        <v>292740</v>
      </c>
      <c r="AW333" s="93">
        <v>0</v>
      </c>
      <c r="AX333" s="1">
        <f t="shared" si="69"/>
        <v>297740</v>
      </c>
      <c r="AY333" s="1">
        <v>0</v>
      </c>
      <c r="AZ333" s="1"/>
      <c r="BA333" s="1"/>
      <c r="BB333" s="1">
        <f t="shared" si="70"/>
        <v>297740</v>
      </c>
    </row>
    <row r="334" spans="1:56" hidden="1" x14ac:dyDescent="0.3">
      <c r="A334" t="str">
        <f>VLOOKUP(B334,'Cubo 13 de marzo'!$A$1:$I$384,1,0)</f>
        <v>552110660011</v>
      </c>
      <c r="B334" t="str">
        <f t="shared" si="60"/>
        <v>552110660011</v>
      </c>
      <c r="C334" s="99">
        <v>5</v>
      </c>
      <c r="D334" s="99" t="str">
        <f t="shared" si="61"/>
        <v>521</v>
      </c>
      <c r="E334" s="99" t="str">
        <f t="shared" si="62"/>
        <v>1</v>
      </c>
      <c r="F334" s="99" t="str">
        <f t="shared" si="63"/>
        <v>0</v>
      </c>
      <c r="G334" s="99">
        <f t="shared" si="64"/>
        <v>66</v>
      </c>
      <c r="H334" s="99" t="str">
        <f t="shared" si="65"/>
        <v>00</v>
      </c>
      <c r="I334" s="99">
        <v>11</v>
      </c>
      <c r="J334" t="s">
        <v>124</v>
      </c>
      <c r="K334" t="s">
        <v>125</v>
      </c>
      <c r="L334" t="s">
        <v>34</v>
      </c>
      <c r="M334" t="s">
        <v>616</v>
      </c>
      <c r="N334" t="s">
        <v>614</v>
      </c>
      <c r="O334" t="s">
        <v>35</v>
      </c>
      <c r="P334" t="s">
        <v>36</v>
      </c>
      <c r="Q334" t="s">
        <v>37</v>
      </c>
      <c r="R334" t="s">
        <v>538</v>
      </c>
      <c r="S334" t="s">
        <v>38</v>
      </c>
      <c r="T334" t="s">
        <v>39</v>
      </c>
      <c r="U334">
        <v>4</v>
      </c>
      <c r="V334" t="s">
        <v>40</v>
      </c>
      <c r="W334" s="96">
        <v>66</v>
      </c>
      <c r="X334" t="s">
        <v>41</v>
      </c>
      <c r="Y334" t="s">
        <v>42</v>
      </c>
      <c r="Z334" t="s">
        <v>43</v>
      </c>
      <c r="AA334">
        <v>5000</v>
      </c>
      <c r="AB334" t="s">
        <v>70</v>
      </c>
      <c r="AC334">
        <v>5211</v>
      </c>
      <c r="AD334" t="s">
        <v>171</v>
      </c>
      <c r="AE334" s="96" t="s">
        <v>1148</v>
      </c>
      <c r="AF334" t="s">
        <v>57</v>
      </c>
      <c r="AG334" s="6">
        <v>100000</v>
      </c>
      <c r="AH334" s="1">
        <v>100000</v>
      </c>
      <c r="AI334" s="1">
        <v>0</v>
      </c>
      <c r="AJ334" s="1">
        <v>0</v>
      </c>
      <c r="AK334" s="1">
        <f t="shared" si="74"/>
        <v>0</v>
      </c>
      <c r="AL334" s="1">
        <v>0</v>
      </c>
      <c r="AM334" s="1">
        <f t="shared" si="75"/>
        <v>0</v>
      </c>
      <c r="AN334" s="1">
        <v>0</v>
      </c>
      <c r="AO334" s="1">
        <v>0</v>
      </c>
      <c r="AP334" s="1">
        <v>0</v>
      </c>
      <c r="AQ334" s="1">
        <f t="shared" si="76"/>
        <v>100000</v>
      </c>
      <c r="AR334">
        <v>0</v>
      </c>
      <c r="AS334">
        <v>0</v>
      </c>
      <c r="AT334">
        <v>0</v>
      </c>
      <c r="AU334">
        <v>0</v>
      </c>
      <c r="AV334">
        <v>0</v>
      </c>
      <c r="AW334" s="93">
        <v>0</v>
      </c>
      <c r="AX334" s="1">
        <f t="shared" si="69"/>
        <v>100000</v>
      </c>
      <c r="AY334" s="1">
        <v>0</v>
      </c>
      <c r="AZ334" s="1"/>
      <c r="BA334" s="1"/>
      <c r="BB334" s="1">
        <f t="shared" si="70"/>
        <v>100000</v>
      </c>
    </row>
    <row r="335" spans="1:56" hidden="1" x14ac:dyDescent="0.3">
      <c r="A335" t="str">
        <f>VLOOKUP(B335,'Cubo 13 de marzo'!$A$1:$I$384,1,0)</f>
        <v>553110300011</v>
      </c>
      <c r="B335" t="str">
        <f t="shared" si="60"/>
        <v>553110300011</v>
      </c>
      <c r="C335" s="99">
        <v>5</v>
      </c>
      <c r="D335" s="99" t="str">
        <f t="shared" si="61"/>
        <v>531</v>
      </c>
      <c r="E335" s="99" t="str">
        <f t="shared" si="62"/>
        <v>1</v>
      </c>
      <c r="F335" s="99" t="str">
        <f t="shared" si="63"/>
        <v>0</v>
      </c>
      <c r="G335" s="99">
        <f t="shared" si="64"/>
        <v>30</v>
      </c>
      <c r="H335" s="99" t="str">
        <f t="shared" si="65"/>
        <v>00</v>
      </c>
      <c r="I335" s="99">
        <v>11</v>
      </c>
      <c r="J335" t="s">
        <v>124</v>
      </c>
      <c r="K335" t="s">
        <v>125</v>
      </c>
      <c r="L335" t="s">
        <v>126</v>
      </c>
      <c r="M335" t="s">
        <v>512</v>
      </c>
      <c r="N335" t="s">
        <v>608</v>
      </c>
      <c r="O335" t="s">
        <v>127</v>
      </c>
      <c r="P335" t="s">
        <v>134</v>
      </c>
      <c r="Q335" t="s">
        <v>135</v>
      </c>
      <c r="R335" t="s">
        <v>538</v>
      </c>
      <c r="S335" t="s">
        <v>50</v>
      </c>
      <c r="T335" t="s">
        <v>51</v>
      </c>
      <c r="U335">
        <v>6</v>
      </c>
      <c r="V335" t="s">
        <v>75</v>
      </c>
      <c r="W335" s="96">
        <v>30</v>
      </c>
      <c r="X335" t="s">
        <v>136</v>
      </c>
      <c r="Y335" t="s">
        <v>137</v>
      </c>
      <c r="Z335" t="s">
        <v>138</v>
      </c>
      <c r="AA335">
        <v>5000</v>
      </c>
      <c r="AB335" t="s">
        <v>70</v>
      </c>
      <c r="AC335" s="90">
        <v>5311</v>
      </c>
      <c r="AD335" s="90" t="s">
        <v>145</v>
      </c>
      <c r="AE335" s="96" t="s">
        <v>1148</v>
      </c>
      <c r="AF335" s="90" t="s">
        <v>57</v>
      </c>
      <c r="AG335" s="91">
        <v>500000</v>
      </c>
      <c r="AH335" s="11">
        <v>500000</v>
      </c>
      <c r="AI335" s="1">
        <v>0</v>
      </c>
      <c r="AJ335" s="1">
        <v>0</v>
      </c>
      <c r="AK335" s="1">
        <f t="shared" si="74"/>
        <v>0</v>
      </c>
      <c r="AL335" s="1">
        <v>0</v>
      </c>
      <c r="AM335" s="1">
        <f t="shared" si="75"/>
        <v>0</v>
      </c>
      <c r="AN335" s="1">
        <v>0</v>
      </c>
      <c r="AO335" s="1">
        <v>0</v>
      </c>
      <c r="AP335" s="1">
        <v>0</v>
      </c>
      <c r="AQ335" s="11">
        <f t="shared" si="76"/>
        <v>500000</v>
      </c>
      <c r="AR335">
        <v>0</v>
      </c>
      <c r="AS335">
        <v>0</v>
      </c>
      <c r="AT335">
        <v>0</v>
      </c>
      <c r="AU335">
        <v>0</v>
      </c>
      <c r="AV335">
        <v>0</v>
      </c>
      <c r="AW335" s="93">
        <v>0</v>
      </c>
      <c r="AX335" s="1">
        <f t="shared" si="69"/>
        <v>500000</v>
      </c>
      <c r="AY335" s="1">
        <v>0</v>
      </c>
      <c r="AZ335" s="1"/>
      <c r="BA335" s="1"/>
      <c r="BB335" s="1">
        <f t="shared" si="70"/>
        <v>500000</v>
      </c>
    </row>
    <row r="336" spans="1:56" hidden="1" x14ac:dyDescent="0.3">
      <c r="A336" t="str">
        <f>VLOOKUP(B336,'Cubo 13 de marzo'!$A$1:$I$384,1,0)</f>
        <v>553110240011</v>
      </c>
      <c r="B336" t="str">
        <f t="shared" si="60"/>
        <v>553110240011</v>
      </c>
      <c r="C336" s="99">
        <v>5</v>
      </c>
      <c r="D336" s="99" t="str">
        <f t="shared" si="61"/>
        <v>531</v>
      </c>
      <c r="E336" s="99" t="str">
        <f t="shared" si="62"/>
        <v>1</v>
      </c>
      <c r="F336" s="99" t="str">
        <f t="shared" si="63"/>
        <v>0</v>
      </c>
      <c r="G336" s="99">
        <f t="shared" si="64"/>
        <v>24</v>
      </c>
      <c r="H336" s="99" t="str">
        <f t="shared" si="65"/>
        <v>00</v>
      </c>
      <c r="I336" s="99">
        <v>11</v>
      </c>
      <c r="J336" t="s">
        <v>124</v>
      </c>
      <c r="K336" t="s">
        <v>125</v>
      </c>
      <c r="L336" t="s">
        <v>178</v>
      </c>
      <c r="M336" t="s">
        <v>512</v>
      </c>
      <c r="N336" t="s">
        <v>610</v>
      </c>
      <c r="O336" t="s">
        <v>179</v>
      </c>
      <c r="P336" t="s">
        <v>49</v>
      </c>
      <c r="Q336" t="s">
        <v>617</v>
      </c>
      <c r="R336" t="s">
        <v>538</v>
      </c>
      <c r="S336" t="s">
        <v>60</v>
      </c>
      <c r="T336" t="s">
        <v>61</v>
      </c>
      <c r="U336">
        <v>2</v>
      </c>
      <c r="V336" t="s">
        <v>180</v>
      </c>
      <c r="W336" s="96">
        <v>24</v>
      </c>
      <c r="X336" t="s">
        <v>181</v>
      </c>
      <c r="Y336" t="s">
        <v>182</v>
      </c>
      <c r="Z336" t="s">
        <v>183</v>
      </c>
      <c r="AA336">
        <v>5000</v>
      </c>
      <c r="AB336" t="s">
        <v>70</v>
      </c>
      <c r="AC336">
        <v>5311</v>
      </c>
      <c r="AD336" t="s">
        <v>145</v>
      </c>
      <c r="AE336" s="96" t="s">
        <v>1148</v>
      </c>
      <c r="AF336" t="s">
        <v>57</v>
      </c>
      <c r="AG336" s="6">
        <v>30000000</v>
      </c>
      <c r="AH336" s="1">
        <v>13000000</v>
      </c>
      <c r="AI336" s="1">
        <v>0</v>
      </c>
      <c r="AJ336" s="1">
        <v>0</v>
      </c>
      <c r="AK336" s="1">
        <f t="shared" si="74"/>
        <v>0</v>
      </c>
      <c r="AL336" s="1">
        <v>0</v>
      </c>
      <c r="AM336" s="1">
        <f t="shared" si="75"/>
        <v>0</v>
      </c>
      <c r="AN336" s="1">
        <v>0</v>
      </c>
      <c r="AO336" s="1">
        <v>0</v>
      </c>
      <c r="AP336" s="1">
        <v>0</v>
      </c>
      <c r="AQ336" s="1">
        <f t="shared" si="76"/>
        <v>30000000</v>
      </c>
      <c r="AR336" s="1">
        <v>17000000</v>
      </c>
      <c r="AS336">
        <v>0</v>
      </c>
      <c r="AT336">
        <v>0</v>
      </c>
      <c r="AU336">
        <v>0</v>
      </c>
      <c r="AV336" s="1">
        <v>17000000</v>
      </c>
      <c r="AW336" s="93">
        <v>0</v>
      </c>
      <c r="AX336" s="1">
        <f t="shared" si="69"/>
        <v>30000000</v>
      </c>
      <c r="AY336" s="1">
        <v>0</v>
      </c>
      <c r="AZ336" s="1"/>
      <c r="BA336" s="1"/>
      <c r="BB336" s="1">
        <f t="shared" si="70"/>
        <v>30000000</v>
      </c>
    </row>
    <row r="337" spans="1:55" hidden="1" x14ac:dyDescent="0.3">
      <c r="A337" t="str">
        <f>VLOOKUP(B337,'Cubo 13 de marzo'!$A$1:$I$384,1,0)</f>
        <v>553210240011</v>
      </c>
      <c r="B337" t="str">
        <f t="shared" si="60"/>
        <v>553210240011</v>
      </c>
      <c r="C337" s="99">
        <v>5</v>
      </c>
      <c r="D337" s="99" t="str">
        <f t="shared" si="61"/>
        <v>532</v>
      </c>
      <c r="E337" s="99" t="str">
        <f t="shared" si="62"/>
        <v>1</v>
      </c>
      <c r="F337" s="99" t="str">
        <f t="shared" si="63"/>
        <v>0</v>
      </c>
      <c r="G337" s="99">
        <f t="shared" si="64"/>
        <v>24</v>
      </c>
      <c r="H337" s="99" t="str">
        <f t="shared" si="65"/>
        <v>00</v>
      </c>
      <c r="I337" s="99">
        <v>11</v>
      </c>
      <c r="J337" t="s">
        <v>124</v>
      </c>
      <c r="K337" t="s">
        <v>125</v>
      </c>
      <c r="L337" t="s">
        <v>178</v>
      </c>
      <c r="M337" t="s">
        <v>512</v>
      </c>
      <c r="N337" t="s">
        <v>610</v>
      </c>
      <c r="O337" t="s">
        <v>179</v>
      </c>
      <c r="P337" t="s">
        <v>49</v>
      </c>
      <c r="Q337" t="s">
        <v>617</v>
      </c>
      <c r="R337" t="s">
        <v>538</v>
      </c>
      <c r="S337" t="s">
        <v>60</v>
      </c>
      <c r="T337" t="s">
        <v>61</v>
      </c>
      <c r="U337">
        <v>2</v>
      </c>
      <c r="V337" t="s">
        <v>180</v>
      </c>
      <c r="W337" s="96">
        <v>24</v>
      </c>
      <c r="X337" t="s">
        <v>181</v>
      </c>
      <c r="Y337" t="s">
        <v>182</v>
      </c>
      <c r="Z337" t="s">
        <v>183</v>
      </c>
      <c r="AA337">
        <v>5000</v>
      </c>
      <c r="AB337" t="s">
        <v>70</v>
      </c>
      <c r="AC337">
        <v>5321</v>
      </c>
      <c r="AD337" t="s">
        <v>187</v>
      </c>
      <c r="AE337" s="96" t="s">
        <v>1148</v>
      </c>
      <c r="AF337" t="s">
        <v>57</v>
      </c>
      <c r="AG337" s="6">
        <v>300000</v>
      </c>
      <c r="AH337" s="1">
        <v>300000</v>
      </c>
      <c r="AI337" s="1">
        <v>0</v>
      </c>
      <c r="AJ337" s="1">
        <v>0</v>
      </c>
      <c r="AK337" s="1">
        <f t="shared" si="74"/>
        <v>0</v>
      </c>
      <c r="AL337" s="1">
        <v>0</v>
      </c>
      <c r="AM337" s="1">
        <f t="shared" si="75"/>
        <v>0</v>
      </c>
      <c r="AN337" s="1">
        <v>0</v>
      </c>
      <c r="AO337" s="1">
        <v>0</v>
      </c>
      <c r="AP337" s="1">
        <v>0</v>
      </c>
      <c r="AQ337" s="1">
        <f t="shared" si="76"/>
        <v>300000</v>
      </c>
      <c r="AR337">
        <v>0</v>
      </c>
      <c r="AS337">
        <v>0</v>
      </c>
      <c r="AT337">
        <v>0</v>
      </c>
      <c r="AU337">
        <v>0</v>
      </c>
      <c r="AV337">
        <v>0</v>
      </c>
      <c r="AW337" s="93">
        <v>0</v>
      </c>
      <c r="AX337" s="1">
        <f t="shared" si="69"/>
        <v>300000</v>
      </c>
      <c r="AY337" s="1">
        <v>0</v>
      </c>
      <c r="AZ337" s="1"/>
      <c r="BA337" s="1"/>
      <c r="BB337" s="1">
        <f t="shared" si="70"/>
        <v>300000</v>
      </c>
    </row>
    <row r="338" spans="1:55" hidden="1" x14ac:dyDescent="0.3">
      <c r="A338" t="str">
        <f>VLOOKUP(B338,'Cubo 13 de marzo'!$A$1:$I$384,1,0)</f>
        <v>554112097625</v>
      </c>
      <c r="B338" t="str">
        <f t="shared" si="60"/>
        <v>554112097625</v>
      </c>
      <c r="C338" s="99">
        <v>5</v>
      </c>
      <c r="D338" s="99" t="str">
        <f t="shared" si="61"/>
        <v>541</v>
      </c>
      <c r="E338" s="99" t="str">
        <f t="shared" si="62"/>
        <v>1</v>
      </c>
      <c r="F338" s="99" t="str">
        <f t="shared" si="63"/>
        <v>2</v>
      </c>
      <c r="G338" s="99" t="str">
        <f t="shared" si="64"/>
        <v>09</v>
      </c>
      <c r="H338" s="99">
        <f t="shared" si="65"/>
        <v>76</v>
      </c>
      <c r="I338" s="99">
        <v>25</v>
      </c>
      <c r="J338" t="s">
        <v>32</v>
      </c>
      <c r="K338" t="s">
        <v>33</v>
      </c>
      <c r="L338" t="s">
        <v>81</v>
      </c>
      <c r="M338" t="s">
        <v>615</v>
      </c>
      <c r="N338" t="s">
        <v>606</v>
      </c>
      <c r="O338" t="s">
        <v>82</v>
      </c>
      <c r="P338" t="s">
        <v>49</v>
      </c>
      <c r="Q338" t="s">
        <v>617</v>
      </c>
      <c r="R338" t="s">
        <v>538</v>
      </c>
      <c r="S338" t="s">
        <v>91</v>
      </c>
      <c r="T338" t="s">
        <v>92</v>
      </c>
      <c r="U338">
        <v>4</v>
      </c>
      <c r="V338" t="s">
        <v>40</v>
      </c>
      <c r="W338" s="96" t="s">
        <v>1157</v>
      </c>
      <c r="X338" t="s">
        <v>97</v>
      </c>
      <c r="Y338" t="s">
        <v>94</v>
      </c>
      <c r="Z338" t="s">
        <v>95</v>
      </c>
      <c r="AA338">
        <v>5000</v>
      </c>
      <c r="AB338" t="s">
        <v>70</v>
      </c>
      <c r="AC338">
        <v>5411</v>
      </c>
      <c r="AD338" t="s">
        <v>100</v>
      </c>
      <c r="AE338" s="96">
        <v>76</v>
      </c>
      <c r="AF338" t="s">
        <v>99</v>
      </c>
      <c r="AG338" s="6">
        <v>1700000</v>
      </c>
      <c r="AH338" s="1">
        <v>0</v>
      </c>
      <c r="AI338" s="1">
        <v>0</v>
      </c>
      <c r="AJ338" s="1">
        <v>0</v>
      </c>
      <c r="AK338" s="1">
        <f t="shared" si="74"/>
        <v>0</v>
      </c>
      <c r="AL338" s="1">
        <v>0</v>
      </c>
      <c r="AM338" s="1">
        <f t="shared" si="75"/>
        <v>0</v>
      </c>
      <c r="AN338" s="1">
        <v>0</v>
      </c>
      <c r="AO338" s="1">
        <v>0</v>
      </c>
      <c r="AP338" s="1">
        <v>0</v>
      </c>
      <c r="AQ338" s="1">
        <f t="shared" si="76"/>
        <v>1700000</v>
      </c>
      <c r="AR338">
        <v>0</v>
      </c>
      <c r="AS338" s="1">
        <v>1700000</v>
      </c>
      <c r="AT338">
        <v>0</v>
      </c>
      <c r="AU338">
        <v>0</v>
      </c>
      <c r="AV338" s="1">
        <v>1700000</v>
      </c>
      <c r="AW338" s="93">
        <v>0</v>
      </c>
      <c r="AX338" s="1">
        <f t="shared" si="69"/>
        <v>1700000</v>
      </c>
      <c r="AY338" s="1">
        <v>0</v>
      </c>
      <c r="AZ338" s="1"/>
      <c r="BA338" s="1"/>
      <c r="BB338" s="1">
        <f t="shared" si="70"/>
        <v>1700000</v>
      </c>
    </row>
    <row r="339" spans="1:55" hidden="1" x14ac:dyDescent="0.3">
      <c r="A339" t="str">
        <f>VLOOKUP(B339,'Cubo 13 de marzo'!$A$1:$I$384,1,0)</f>
        <v>554112097725</v>
      </c>
      <c r="B339" t="str">
        <f t="shared" si="60"/>
        <v>554112097725</v>
      </c>
      <c r="C339" s="99">
        <v>5</v>
      </c>
      <c r="D339" s="99" t="str">
        <f t="shared" si="61"/>
        <v>541</v>
      </c>
      <c r="E339" s="99" t="str">
        <f t="shared" si="62"/>
        <v>1</v>
      </c>
      <c r="F339" s="99" t="str">
        <f t="shared" si="63"/>
        <v>2</v>
      </c>
      <c r="G339" s="99" t="str">
        <f t="shared" si="64"/>
        <v>09</v>
      </c>
      <c r="H339" s="99">
        <f t="shared" si="65"/>
        <v>77</v>
      </c>
      <c r="I339" s="99">
        <v>25</v>
      </c>
      <c r="J339" t="s">
        <v>32</v>
      </c>
      <c r="K339" t="s">
        <v>33</v>
      </c>
      <c r="L339" t="s">
        <v>81</v>
      </c>
      <c r="M339" t="s">
        <v>615</v>
      </c>
      <c r="N339" t="s">
        <v>606</v>
      </c>
      <c r="O339" t="s">
        <v>82</v>
      </c>
      <c r="P339" t="s">
        <v>49</v>
      </c>
      <c r="Q339" t="s">
        <v>617</v>
      </c>
      <c r="R339" t="s">
        <v>538</v>
      </c>
      <c r="S339" t="s">
        <v>91</v>
      </c>
      <c r="T339" t="s">
        <v>92</v>
      </c>
      <c r="U339">
        <v>4</v>
      </c>
      <c r="V339" t="s">
        <v>40</v>
      </c>
      <c r="W339" s="96" t="s">
        <v>1157</v>
      </c>
      <c r="X339" t="s">
        <v>97</v>
      </c>
      <c r="Y339" t="s">
        <v>94</v>
      </c>
      <c r="Z339" t="s">
        <v>95</v>
      </c>
      <c r="AA339">
        <v>5000</v>
      </c>
      <c r="AB339" t="s">
        <v>70</v>
      </c>
      <c r="AC339">
        <v>5411</v>
      </c>
      <c r="AD339" t="s">
        <v>100</v>
      </c>
      <c r="AE339" s="96">
        <v>77</v>
      </c>
      <c r="AF339" t="s">
        <v>101</v>
      </c>
      <c r="AG339" s="6">
        <v>30000000</v>
      </c>
      <c r="AH339" s="1">
        <v>0</v>
      </c>
      <c r="AI339" s="1">
        <v>0</v>
      </c>
      <c r="AJ339" s="1">
        <v>0</v>
      </c>
      <c r="AK339" s="1">
        <f t="shared" si="74"/>
        <v>0</v>
      </c>
      <c r="AL339" s="1">
        <v>0</v>
      </c>
      <c r="AM339" s="1">
        <f t="shared" si="75"/>
        <v>0</v>
      </c>
      <c r="AN339" s="1">
        <v>0</v>
      </c>
      <c r="AO339" s="1">
        <v>0</v>
      </c>
      <c r="AP339" s="1">
        <v>0</v>
      </c>
      <c r="AQ339" s="1">
        <f t="shared" si="76"/>
        <v>30000000</v>
      </c>
      <c r="AR339">
        <v>0</v>
      </c>
      <c r="AS339" s="1">
        <v>30000000</v>
      </c>
      <c r="AT339">
        <v>0</v>
      </c>
      <c r="AU339">
        <v>0</v>
      </c>
      <c r="AV339" s="1">
        <v>30000000</v>
      </c>
      <c r="AW339" s="93">
        <v>0</v>
      </c>
      <c r="AX339" s="1">
        <f t="shared" si="69"/>
        <v>30000000</v>
      </c>
      <c r="AY339" s="1">
        <v>0</v>
      </c>
      <c r="AZ339" s="1"/>
      <c r="BA339" s="1"/>
      <c r="BB339" s="1">
        <f t="shared" si="70"/>
        <v>30000000</v>
      </c>
    </row>
    <row r="340" spans="1:55" hidden="1" x14ac:dyDescent="0.3">
      <c r="A340" t="str">
        <f>VLOOKUP(B340,'Cubo 13 de marzo'!$A$1:$I$384,1,0)</f>
        <v>554912212325</v>
      </c>
      <c r="B340" t="str">
        <f t="shared" si="60"/>
        <v>554912212325</v>
      </c>
      <c r="C340" s="99">
        <v>5</v>
      </c>
      <c r="D340" s="99" t="str">
        <f t="shared" si="61"/>
        <v>549</v>
      </c>
      <c r="E340" s="99" t="str">
        <f t="shared" si="62"/>
        <v>1</v>
      </c>
      <c r="F340" s="99" t="str">
        <f t="shared" si="63"/>
        <v>2</v>
      </c>
      <c r="G340" s="99">
        <f t="shared" si="64"/>
        <v>21</v>
      </c>
      <c r="H340" s="99">
        <f t="shared" si="65"/>
        <v>23</v>
      </c>
      <c r="I340" s="99">
        <v>25</v>
      </c>
      <c r="J340" t="s">
        <v>32</v>
      </c>
      <c r="K340" t="s">
        <v>33</v>
      </c>
      <c r="L340" t="s">
        <v>58</v>
      </c>
      <c r="M340" t="s">
        <v>615</v>
      </c>
      <c r="N340" t="s">
        <v>607</v>
      </c>
      <c r="O340" t="s">
        <v>59</v>
      </c>
      <c r="P340" t="s">
        <v>49</v>
      </c>
      <c r="Q340" t="s">
        <v>617</v>
      </c>
      <c r="R340" t="s">
        <v>538</v>
      </c>
      <c r="S340" t="s">
        <v>60</v>
      </c>
      <c r="T340" t="s">
        <v>61</v>
      </c>
      <c r="U340">
        <v>1</v>
      </c>
      <c r="V340" t="s">
        <v>62</v>
      </c>
      <c r="W340" s="96">
        <v>21</v>
      </c>
      <c r="X340" t="s">
        <v>69</v>
      </c>
      <c r="Y340" t="s">
        <v>64</v>
      </c>
      <c r="Z340" t="s">
        <v>65</v>
      </c>
      <c r="AA340">
        <v>5000</v>
      </c>
      <c r="AB340" t="s">
        <v>70</v>
      </c>
      <c r="AC340">
        <v>5491</v>
      </c>
      <c r="AD340" t="s">
        <v>71</v>
      </c>
      <c r="AE340" s="96">
        <v>23</v>
      </c>
      <c r="AF340" t="s">
        <v>72</v>
      </c>
      <c r="AG340" s="6">
        <v>3000000</v>
      </c>
      <c r="AH340" s="1">
        <v>3000000</v>
      </c>
      <c r="AI340" s="1">
        <v>0</v>
      </c>
      <c r="AJ340" s="1">
        <v>0</v>
      </c>
      <c r="AK340" s="1">
        <f t="shared" si="74"/>
        <v>0</v>
      </c>
      <c r="AL340" s="1">
        <v>0</v>
      </c>
      <c r="AM340" s="1">
        <f t="shared" si="75"/>
        <v>0</v>
      </c>
      <c r="AN340" s="1">
        <v>0</v>
      </c>
      <c r="AO340" s="1">
        <v>0</v>
      </c>
      <c r="AP340" s="1">
        <v>0</v>
      </c>
      <c r="AQ340" s="1">
        <f t="shared" si="76"/>
        <v>3000000</v>
      </c>
      <c r="AR340">
        <v>0</v>
      </c>
      <c r="AS340">
        <v>0</v>
      </c>
      <c r="AT340">
        <v>0</v>
      </c>
      <c r="AU340">
        <v>0</v>
      </c>
      <c r="AV340">
        <v>0</v>
      </c>
      <c r="AW340" s="93">
        <v>0</v>
      </c>
      <c r="AX340" s="1">
        <f t="shared" si="69"/>
        <v>3000000</v>
      </c>
      <c r="AY340" s="1">
        <v>0</v>
      </c>
      <c r="AZ340" s="1"/>
      <c r="BA340" s="1"/>
      <c r="BB340" s="1">
        <f t="shared" si="70"/>
        <v>3000000</v>
      </c>
    </row>
    <row r="341" spans="1:55" hidden="1" x14ac:dyDescent="0.3">
      <c r="A341" t="str">
        <f>VLOOKUP(B341,'Cubo 13 de marzo'!$A$1:$I$384,1,0)</f>
        <v>556210290011</v>
      </c>
      <c r="B341" t="str">
        <f t="shared" si="60"/>
        <v>556210290011</v>
      </c>
      <c r="C341" s="99">
        <v>5</v>
      </c>
      <c r="D341" s="99" t="str">
        <f t="shared" si="61"/>
        <v>562</v>
      </c>
      <c r="E341" s="99" t="str">
        <f t="shared" si="62"/>
        <v>1</v>
      </c>
      <c r="F341" s="99" t="str">
        <f t="shared" si="63"/>
        <v>0</v>
      </c>
      <c r="G341" s="99">
        <f t="shared" si="64"/>
        <v>29</v>
      </c>
      <c r="H341" s="99" t="str">
        <f t="shared" si="65"/>
        <v>00</v>
      </c>
      <c r="I341" s="99">
        <v>11</v>
      </c>
      <c r="J341" t="s">
        <v>124</v>
      </c>
      <c r="K341" t="s">
        <v>125</v>
      </c>
      <c r="L341" t="s">
        <v>81</v>
      </c>
      <c r="M341" t="s">
        <v>615</v>
      </c>
      <c r="N341" t="s">
        <v>606</v>
      </c>
      <c r="O341" t="s">
        <v>82</v>
      </c>
      <c r="P341" t="s">
        <v>49</v>
      </c>
      <c r="Q341" t="s">
        <v>617</v>
      </c>
      <c r="R341" t="s">
        <v>538</v>
      </c>
      <c r="S341" t="s">
        <v>50</v>
      </c>
      <c r="T341" t="s">
        <v>51</v>
      </c>
      <c r="U341">
        <v>2</v>
      </c>
      <c r="V341" t="s">
        <v>180</v>
      </c>
      <c r="W341" s="96">
        <v>29</v>
      </c>
      <c r="X341" t="s">
        <v>327</v>
      </c>
      <c r="Y341" t="s">
        <v>328</v>
      </c>
      <c r="Z341" t="s">
        <v>329</v>
      </c>
      <c r="AA341">
        <v>5000</v>
      </c>
      <c r="AB341" t="s">
        <v>70</v>
      </c>
      <c r="AC341">
        <v>5621</v>
      </c>
      <c r="AD341" t="s">
        <v>330</v>
      </c>
      <c r="AE341" s="96" t="s">
        <v>1148</v>
      </c>
      <c r="AF341" t="s">
        <v>57</v>
      </c>
      <c r="AG341" s="6">
        <v>180000</v>
      </c>
      <c r="AH341" s="1">
        <v>180000</v>
      </c>
      <c r="AI341" s="1">
        <v>0</v>
      </c>
      <c r="AJ341" s="1">
        <v>0</v>
      </c>
      <c r="AK341" s="1">
        <f t="shared" si="74"/>
        <v>0</v>
      </c>
      <c r="AL341" s="1">
        <v>0</v>
      </c>
      <c r="AM341" s="1">
        <f t="shared" si="75"/>
        <v>0</v>
      </c>
      <c r="AN341" s="1">
        <v>0</v>
      </c>
      <c r="AO341" s="1">
        <v>0</v>
      </c>
      <c r="AP341" s="1">
        <v>0</v>
      </c>
      <c r="AQ341" s="1">
        <f t="shared" si="76"/>
        <v>180000</v>
      </c>
      <c r="AR341">
        <v>0</v>
      </c>
      <c r="AS341">
        <v>0</v>
      </c>
      <c r="AT341">
        <v>0</v>
      </c>
      <c r="AU341">
        <v>0</v>
      </c>
      <c r="AV341">
        <v>0</v>
      </c>
      <c r="AW341" s="93">
        <v>0</v>
      </c>
      <c r="AX341" s="1">
        <f t="shared" si="69"/>
        <v>180000</v>
      </c>
      <c r="AY341" s="1">
        <v>0</v>
      </c>
      <c r="AZ341" s="1"/>
      <c r="BA341" s="1"/>
      <c r="BB341" s="1">
        <f t="shared" si="70"/>
        <v>180000</v>
      </c>
    </row>
    <row r="342" spans="1:55" hidden="1" x14ac:dyDescent="0.3">
      <c r="A342" t="str">
        <f>VLOOKUP(B342,'Cubo 13 de marzo'!$A$1:$I$384,1,0)</f>
        <v>556410090011</v>
      </c>
      <c r="B342" t="str">
        <f t="shared" si="60"/>
        <v>556410090011</v>
      </c>
      <c r="C342" s="99">
        <v>5</v>
      </c>
      <c r="D342" s="99" t="str">
        <f t="shared" si="61"/>
        <v>564</v>
      </c>
      <c r="E342" s="99" t="str">
        <f t="shared" si="62"/>
        <v>1</v>
      </c>
      <c r="F342" s="99" t="str">
        <f t="shared" si="63"/>
        <v>0</v>
      </c>
      <c r="G342" s="99" t="str">
        <f t="shared" si="64"/>
        <v>09</v>
      </c>
      <c r="H342" s="99" t="str">
        <f t="shared" si="65"/>
        <v>00</v>
      </c>
      <c r="I342" s="99">
        <v>11</v>
      </c>
      <c r="J342" t="s">
        <v>124</v>
      </c>
      <c r="K342" t="s">
        <v>125</v>
      </c>
      <c r="L342" t="s">
        <v>81</v>
      </c>
      <c r="M342" t="s">
        <v>615</v>
      </c>
      <c r="N342" t="s">
        <v>606</v>
      </c>
      <c r="O342" t="s">
        <v>82</v>
      </c>
      <c r="P342" t="s">
        <v>49</v>
      </c>
      <c r="Q342" t="s">
        <v>617</v>
      </c>
      <c r="R342" t="s">
        <v>538</v>
      </c>
      <c r="S342" t="s">
        <v>91</v>
      </c>
      <c r="T342" t="s">
        <v>92</v>
      </c>
      <c r="U342">
        <v>4</v>
      </c>
      <c r="V342" t="s">
        <v>40</v>
      </c>
      <c r="W342" s="96" t="s">
        <v>1157</v>
      </c>
      <c r="X342" t="s">
        <v>97</v>
      </c>
      <c r="Y342" t="s">
        <v>94</v>
      </c>
      <c r="Z342" t="s">
        <v>95</v>
      </c>
      <c r="AA342">
        <v>5000</v>
      </c>
      <c r="AB342" t="s">
        <v>70</v>
      </c>
      <c r="AC342">
        <v>5641</v>
      </c>
      <c r="AD342" t="s">
        <v>284</v>
      </c>
      <c r="AE342" s="96" t="s">
        <v>1148</v>
      </c>
      <c r="AF342" t="s">
        <v>57</v>
      </c>
      <c r="AG342" s="6">
        <v>3750000</v>
      </c>
      <c r="AH342" s="1">
        <v>250000</v>
      </c>
      <c r="AI342" s="1">
        <v>0</v>
      </c>
      <c r="AJ342" s="1">
        <v>0</v>
      </c>
      <c r="AK342" s="1">
        <f t="shared" si="74"/>
        <v>0</v>
      </c>
      <c r="AL342" s="1">
        <v>0</v>
      </c>
      <c r="AM342" s="1">
        <f t="shared" si="75"/>
        <v>0</v>
      </c>
      <c r="AN342" s="1">
        <v>0</v>
      </c>
      <c r="AO342" s="1">
        <v>0</v>
      </c>
      <c r="AP342" s="1">
        <v>0</v>
      </c>
      <c r="AQ342" s="1">
        <f t="shared" si="76"/>
        <v>3750000</v>
      </c>
      <c r="AR342" s="1">
        <v>3500000</v>
      </c>
      <c r="AS342">
        <v>0</v>
      </c>
      <c r="AT342">
        <v>0</v>
      </c>
      <c r="AU342">
        <v>0</v>
      </c>
      <c r="AV342" s="1">
        <v>3500000</v>
      </c>
      <c r="AW342" s="93">
        <v>0</v>
      </c>
      <c r="AX342" s="1">
        <f t="shared" si="69"/>
        <v>3750000</v>
      </c>
      <c r="AY342" s="1">
        <v>3306175.6</v>
      </c>
      <c r="AZ342" s="1"/>
      <c r="BA342" s="1"/>
      <c r="BB342" s="1">
        <f t="shared" si="70"/>
        <v>443824.39999999991</v>
      </c>
      <c r="BC342" t="s">
        <v>524</v>
      </c>
    </row>
    <row r="343" spans="1:55" hidden="1" x14ac:dyDescent="0.3">
      <c r="A343" t="str">
        <f>VLOOKUP(B343,'Cubo 13 de marzo'!$A$1:$I$384,1,0)</f>
        <v>556510660011</v>
      </c>
      <c r="B343" t="str">
        <f t="shared" si="60"/>
        <v>556510660011</v>
      </c>
      <c r="C343" s="99">
        <v>5</v>
      </c>
      <c r="D343" s="99" t="str">
        <f t="shared" si="61"/>
        <v>565</v>
      </c>
      <c r="E343" s="99" t="str">
        <f t="shared" si="62"/>
        <v>1</v>
      </c>
      <c r="F343" s="99" t="str">
        <f t="shared" si="63"/>
        <v>0</v>
      </c>
      <c r="G343" s="99">
        <f t="shared" si="64"/>
        <v>66</v>
      </c>
      <c r="H343" s="99" t="str">
        <f t="shared" si="65"/>
        <v>00</v>
      </c>
      <c r="I343" s="99">
        <v>11</v>
      </c>
      <c r="J343" t="s">
        <v>124</v>
      </c>
      <c r="K343" t="s">
        <v>125</v>
      </c>
      <c r="L343" t="s">
        <v>34</v>
      </c>
      <c r="M343" t="s">
        <v>616</v>
      </c>
      <c r="N343" t="s">
        <v>614</v>
      </c>
      <c r="O343" t="s">
        <v>35</v>
      </c>
      <c r="P343" t="s">
        <v>36</v>
      </c>
      <c r="Q343" t="s">
        <v>37</v>
      </c>
      <c r="R343" t="s">
        <v>538</v>
      </c>
      <c r="S343" t="s">
        <v>38</v>
      </c>
      <c r="T343" t="s">
        <v>39</v>
      </c>
      <c r="U343">
        <v>4</v>
      </c>
      <c r="V343" t="s">
        <v>40</v>
      </c>
      <c r="W343" s="96">
        <v>66</v>
      </c>
      <c r="X343" t="s">
        <v>41</v>
      </c>
      <c r="Y343" t="s">
        <v>42</v>
      </c>
      <c r="Z343" t="s">
        <v>43</v>
      </c>
      <c r="AA343">
        <v>5000</v>
      </c>
      <c r="AB343" t="s">
        <v>70</v>
      </c>
      <c r="AC343">
        <v>5651</v>
      </c>
      <c r="AD343" t="s">
        <v>172</v>
      </c>
      <c r="AE343" s="96" t="s">
        <v>1148</v>
      </c>
      <c r="AF343" t="s">
        <v>57</v>
      </c>
      <c r="AG343" s="6">
        <v>1500000</v>
      </c>
      <c r="AH343" s="1">
        <v>1500000</v>
      </c>
      <c r="AI343" s="1">
        <v>0</v>
      </c>
      <c r="AJ343" s="1">
        <v>0</v>
      </c>
      <c r="AK343" s="1">
        <f t="shared" si="74"/>
        <v>0</v>
      </c>
      <c r="AL343" s="1">
        <v>0</v>
      </c>
      <c r="AM343" s="1">
        <f t="shared" si="75"/>
        <v>0</v>
      </c>
      <c r="AN343" s="1">
        <v>0</v>
      </c>
      <c r="AO343" s="1">
        <v>0</v>
      </c>
      <c r="AP343" s="1">
        <v>0</v>
      </c>
      <c r="AQ343" s="1">
        <f t="shared" si="76"/>
        <v>1500000</v>
      </c>
      <c r="AR343">
        <v>0</v>
      </c>
      <c r="AS343">
        <v>0</v>
      </c>
      <c r="AT343">
        <v>0</v>
      </c>
      <c r="AU343">
        <v>0</v>
      </c>
      <c r="AV343">
        <v>0</v>
      </c>
      <c r="AW343" s="93">
        <v>0</v>
      </c>
      <c r="AX343" s="1">
        <f t="shared" si="69"/>
        <v>1500000</v>
      </c>
      <c r="AY343" s="1">
        <v>0</v>
      </c>
      <c r="AZ343" s="1"/>
      <c r="BA343" s="1"/>
      <c r="BB343" s="1">
        <f t="shared" si="70"/>
        <v>1500000</v>
      </c>
    </row>
    <row r="344" spans="1:55" hidden="1" x14ac:dyDescent="0.3">
      <c r="A344" t="str">
        <f>VLOOKUP(B344,'Cubo 13 de marzo'!$A$1:$I$384,1,0)</f>
        <v>556510667811</v>
      </c>
      <c r="B344" t="str">
        <f t="shared" si="60"/>
        <v>556510667811</v>
      </c>
      <c r="C344" s="99">
        <v>5</v>
      </c>
      <c r="D344" s="99" t="str">
        <f t="shared" si="61"/>
        <v>565</v>
      </c>
      <c r="E344" s="99" t="str">
        <f t="shared" si="62"/>
        <v>1</v>
      </c>
      <c r="F344" s="99" t="str">
        <f t="shared" si="63"/>
        <v>0</v>
      </c>
      <c r="G344" s="99">
        <f t="shared" si="64"/>
        <v>66</v>
      </c>
      <c r="H344" s="99">
        <f t="shared" si="65"/>
        <v>78</v>
      </c>
      <c r="I344" s="99">
        <v>11</v>
      </c>
      <c r="J344" t="s">
        <v>124</v>
      </c>
      <c r="K344" t="s">
        <v>125</v>
      </c>
      <c r="L344" t="s">
        <v>34</v>
      </c>
      <c r="M344" t="s">
        <v>616</v>
      </c>
      <c r="N344" t="s">
        <v>614</v>
      </c>
      <c r="O344" t="s">
        <v>35</v>
      </c>
      <c r="P344" t="s">
        <v>36</v>
      </c>
      <c r="Q344" t="s">
        <v>37</v>
      </c>
      <c r="R344" t="s">
        <v>538</v>
      </c>
      <c r="S344" t="s">
        <v>38</v>
      </c>
      <c r="T344" t="s">
        <v>39</v>
      </c>
      <c r="U344">
        <v>4</v>
      </c>
      <c r="V344" t="s">
        <v>40</v>
      </c>
      <c r="W344" s="96">
        <v>66</v>
      </c>
      <c r="X344" t="s">
        <v>41</v>
      </c>
      <c r="Y344" t="s">
        <v>42</v>
      </c>
      <c r="Z344" t="s">
        <v>43</v>
      </c>
      <c r="AA344">
        <v>5000</v>
      </c>
      <c r="AB344" t="s">
        <v>70</v>
      </c>
      <c r="AC344">
        <v>5651</v>
      </c>
      <c r="AD344" t="s">
        <v>172</v>
      </c>
      <c r="AE344" s="96">
        <v>78</v>
      </c>
      <c r="AF344" t="s">
        <v>173</v>
      </c>
      <c r="AG344" s="6">
        <v>5000000</v>
      </c>
      <c r="AH344" s="1">
        <v>0</v>
      </c>
      <c r="AI344" s="1">
        <v>0</v>
      </c>
      <c r="AJ344" s="1">
        <v>0</v>
      </c>
      <c r="AK344" s="1">
        <f t="shared" si="74"/>
        <v>0</v>
      </c>
      <c r="AL344" s="1">
        <v>0</v>
      </c>
      <c r="AM344" s="1">
        <f t="shared" si="75"/>
        <v>0</v>
      </c>
      <c r="AN344" s="1">
        <v>0</v>
      </c>
      <c r="AO344" s="1">
        <v>0</v>
      </c>
      <c r="AP344" s="1">
        <v>0</v>
      </c>
      <c r="AQ344" s="1">
        <f t="shared" si="76"/>
        <v>5000000</v>
      </c>
      <c r="AR344" s="1">
        <v>5000000</v>
      </c>
      <c r="AS344">
        <v>0</v>
      </c>
      <c r="AT344">
        <v>0</v>
      </c>
      <c r="AU344">
        <v>0</v>
      </c>
      <c r="AV344" s="1">
        <v>5000000</v>
      </c>
      <c r="AW344" s="93">
        <v>0</v>
      </c>
      <c r="AX344" s="1">
        <f t="shared" si="69"/>
        <v>5000000</v>
      </c>
      <c r="AY344" s="1">
        <v>0</v>
      </c>
      <c r="AZ344" s="1"/>
      <c r="BA344" s="1"/>
      <c r="BB344" s="1">
        <f t="shared" si="70"/>
        <v>5000000</v>
      </c>
    </row>
    <row r="345" spans="1:55" hidden="1" x14ac:dyDescent="0.3">
      <c r="A345" t="str">
        <f>VLOOKUP(B345,'Cubo 13 de marzo'!$A$1:$I$384,1,0)</f>
        <v>556510230011</v>
      </c>
      <c r="B345" t="str">
        <f t="shared" si="60"/>
        <v>556510230011</v>
      </c>
      <c r="C345" s="99">
        <v>5</v>
      </c>
      <c r="D345" s="99" t="str">
        <f t="shared" si="61"/>
        <v>565</v>
      </c>
      <c r="E345" s="99" t="str">
        <f t="shared" si="62"/>
        <v>1</v>
      </c>
      <c r="F345" s="99" t="str">
        <f t="shared" si="63"/>
        <v>0</v>
      </c>
      <c r="G345" s="99">
        <f t="shared" si="64"/>
        <v>23</v>
      </c>
      <c r="H345" s="99" t="str">
        <f t="shared" si="65"/>
        <v>00</v>
      </c>
      <c r="I345" s="99">
        <v>11</v>
      </c>
      <c r="J345" t="s">
        <v>124</v>
      </c>
      <c r="K345" t="s">
        <v>125</v>
      </c>
      <c r="L345" t="s">
        <v>73</v>
      </c>
      <c r="M345" t="s">
        <v>615</v>
      </c>
      <c r="N345" t="s">
        <v>607</v>
      </c>
      <c r="O345" t="s">
        <v>74</v>
      </c>
      <c r="P345" t="s">
        <v>49</v>
      </c>
      <c r="Q345" t="s">
        <v>617</v>
      </c>
      <c r="R345" t="s">
        <v>538</v>
      </c>
      <c r="S345" t="s">
        <v>60</v>
      </c>
      <c r="T345" t="s">
        <v>61</v>
      </c>
      <c r="U345">
        <v>6</v>
      </c>
      <c r="V345" t="s">
        <v>75</v>
      </c>
      <c r="W345" s="96">
        <v>23</v>
      </c>
      <c r="X345" t="s">
        <v>76</v>
      </c>
      <c r="Y345" t="s">
        <v>77</v>
      </c>
      <c r="Z345" t="s">
        <v>78</v>
      </c>
      <c r="AA345">
        <v>5000</v>
      </c>
      <c r="AB345" t="s">
        <v>70</v>
      </c>
      <c r="AC345">
        <v>5651</v>
      </c>
      <c r="AD345" t="s">
        <v>172</v>
      </c>
      <c r="AE345" s="96" t="s">
        <v>1148</v>
      </c>
      <c r="AF345" t="s">
        <v>57</v>
      </c>
      <c r="AG345" s="6">
        <v>800000</v>
      </c>
      <c r="AH345" s="1">
        <v>800000</v>
      </c>
      <c r="AI345" s="1">
        <v>500055.4</v>
      </c>
      <c r="AJ345" s="1">
        <v>0</v>
      </c>
      <c r="AK345" s="1">
        <f t="shared" si="74"/>
        <v>0</v>
      </c>
      <c r="AL345" s="1">
        <v>0</v>
      </c>
      <c r="AM345" s="1">
        <f t="shared" si="75"/>
        <v>0</v>
      </c>
      <c r="AN345" s="1">
        <v>0</v>
      </c>
      <c r="AO345" s="1">
        <v>0</v>
      </c>
      <c r="AP345" s="1">
        <v>0</v>
      </c>
      <c r="AQ345" s="1">
        <f t="shared" si="76"/>
        <v>299944.59999999998</v>
      </c>
      <c r="AR345">
        <v>0</v>
      </c>
      <c r="AS345">
        <v>0</v>
      </c>
      <c r="AT345">
        <v>0</v>
      </c>
      <c r="AU345">
        <v>0</v>
      </c>
      <c r="AV345">
        <v>0</v>
      </c>
      <c r="AW345" s="93">
        <v>0</v>
      </c>
      <c r="AX345" s="1">
        <f t="shared" si="69"/>
        <v>800000</v>
      </c>
      <c r="AY345" s="1">
        <v>0</v>
      </c>
      <c r="AZ345" s="1"/>
      <c r="BA345" s="1"/>
      <c r="BB345" s="1">
        <f t="shared" si="70"/>
        <v>299944.59999999998</v>
      </c>
    </row>
    <row r="346" spans="1:55" hidden="1" x14ac:dyDescent="0.3">
      <c r="A346" t="str">
        <f>VLOOKUP(B346,'Cubo 13 de marzo'!$A$1:$I$384,1,0)</f>
        <v>556610240011</v>
      </c>
      <c r="B346" t="str">
        <f t="shared" si="60"/>
        <v>556610240011</v>
      </c>
      <c r="C346" s="99">
        <v>5</v>
      </c>
      <c r="D346" s="99" t="str">
        <f t="shared" si="61"/>
        <v>566</v>
      </c>
      <c r="E346" s="99" t="str">
        <f t="shared" si="62"/>
        <v>1</v>
      </c>
      <c r="F346" s="99" t="str">
        <f t="shared" si="63"/>
        <v>0</v>
      </c>
      <c r="G346" s="99">
        <f t="shared" si="64"/>
        <v>24</v>
      </c>
      <c r="H346" s="99" t="str">
        <f t="shared" si="65"/>
        <v>00</v>
      </c>
      <c r="I346" s="99">
        <v>11</v>
      </c>
      <c r="J346" t="s">
        <v>124</v>
      </c>
      <c r="K346" t="s">
        <v>125</v>
      </c>
      <c r="L346" t="s">
        <v>178</v>
      </c>
      <c r="M346" t="s">
        <v>512</v>
      </c>
      <c r="N346" t="s">
        <v>610</v>
      </c>
      <c r="O346" t="s">
        <v>179</v>
      </c>
      <c r="P346" t="s">
        <v>49</v>
      </c>
      <c r="Q346" t="s">
        <v>617</v>
      </c>
      <c r="R346" t="s">
        <v>538</v>
      </c>
      <c r="S346" t="s">
        <v>60</v>
      </c>
      <c r="T346" t="s">
        <v>61</v>
      </c>
      <c r="U346">
        <v>2</v>
      </c>
      <c r="V346" t="s">
        <v>180</v>
      </c>
      <c r="W346" s="96">
        <v>24</v>
      </c>
      <c r="X346" t="s">
        <v>181</v>
      </c>
      <c r="Y346" t="s">
        <v>182</v>
      </c>
      <c r="Z346" t="s">
        <v>183</v>
      </c>
      <c r="AA346">
        <v>5000</v>
      </c>
      <c r="AB346" t="s">
        <v>70</v>
      </c>
      <c r="AC346">
        <v>5661</v>
      </c>
      <c r="AD346" t="s">
        <v>188</v>
      </c>
      <c r="AE346" s="96" t="s">
        <v>1148</v>
      </c>
      <c r="AF346" t="s">
        <v>57</v>
      </c>
      <c r="AG346" s="6">
        <v>500000</v>
      </c>
      <c r="AH346" s="1">
        <v>500000</v>
      </c>
      <c r="AI346" s="1">
        <v>0</v>
      </c>
      <c r="AJ346" s="1">
        <v>0</v>
      </c>
      <c r="AK346" s="1">
        <f t="shared" si="74"/>
        <v>0</v>
      </c>
      <c r="AL346" s="1">
        <v>0</v>
      </c>
      <c r="AM346" s="1">
        <f t="shared" si="75"/>
        <v>0</v>
      </c>
      <c r="AN346" s="1">
        <v>0</v>
      </c>
      <c r="AO346" s="1">
        <v>0</v>
      </c>
      <c r="AP346" s="1">
        <v>0</v>
      </c>
      <c r="AQ346" s="1">
        <f t="shared" si="76"/>
        <v>500000</v>
      </c>
      <c r="AR346">
        <v>0</v>
      </c>
      <c r="AS346">
        <v>0</v>
      </c>
      <c r="AT346">
        <v>0</v>
      </c>
      <c r="AU346">
        <v>0</v>
      </c>
      <c r="AV346">
        <v>0</v>
      </c>
      <c r="AW346" s="93">
        <v>0</v>
      </c>
      <c r="AX346" s="1">
        <f t="shared" si="69"/>
        <v>500000</v>
      </c>
      <c r="AY346" s="1">
        <v>0</v>
      </c>
      <c r="AZ346" s="1"/>
      <c r="BA346" s="1"/>
      <c r="BB346" s="1">
        <f t="shared" si="70"/>
        <v>500000</v>
      </c>
    </row>
    <row r="347" spans="1:55" hidden="1" x14ac:dyDescent="0.3">
      <c r="A347" t="str">
        <f>VLOOKUP(B347,'Cubo 13 de marzo'!$A$1:$I$384,1,0)</f>
        <v>556610430011</v>
      </c>
      <c r="B347" t="str">
        <f t="shared" si="60"/>
        <v>556610430011</v>
      </c>
      <c r="C347" s="99">
        <v>5</v>
      </c>
      <c r="D347" s="99" t="str">
        <f t="shared" si="61"/>
        <v>566</v>
      </c>
      <c r="E347" s="99" t="str">
        <f t="shared" si="62"/>
        <v>1</v>
      </c>
      <c r="F347" s="99" t="str">
        <f t="shared" si="63"/>
        <v>0</v>
      </c>
      <c r="G347" s="99">
        <f t="shared" si="64"/>
        <v>43</v>
      </c>
      <c r="H347" s="99" t="str">
        <f t="shared" si="65"/>
        <v>00</v>
      </c>
      <c r="I347" s="99">
        <v>11</v>
      </c>
      <c r="J347" t="s">
        <v>124</v>
      </c>
      <c r="K347" t="s">
        <v>125</v>
      </c>
      <c r="L347" t="s">
        <v>111</v>
      </c>
      <c r="M347" t="s">
        <v>512</v>
      </c>
      <c r="N347" t="s">
        <v>609</v>
      </c>
      <c r="O347" t="s">
        <v>112</v>
      </c>
      <c r="P347" t="s">
        <v>49</v>
      </c>
      <c r="Q347" t="s">
        <v>617</v>
      </c>
      <c r="R347" t="s">
        <v>538</v>
      </c>
      <c r="S347" t="s">
        <v>103</v>
      </c>
      <c r="T347" t="s">
        <v>104</v>
      </c>
      <c r="U347">
        <v>6</v>
      </c>
      <c r="V347" t="s">
        <v>75</v>
      </c>
      <c r="W347" s="96">
        <v>43</v>
      </c>
      <c r="X347" t="s">
        <v>113</v>
      </c>
      <c r="Y347" t="s">
        <v>114</v>
      </c>
      <c r="Z347" t="s">
        <v>115</v>
      </c>
      <c r="AA347">
        <v>5000</v>
      </c>
      <c r="AB347" t="s">
        <v>70</v>
      </c>
      <c r="AC347">
        <v>5661</v>
      </c>
      <c r="AD347" t="s">
        <v>188</v>
      </c>
      <c r="AE347" s="96" t="s">
        <v>1148</v>
      </c>
      <c r="AF347" t="s">
        <v>57</v>
      </c>
      <c r="AG347" s="6">
        <v>5000000</v>
      </c>
      <c r="AH347" s="1">
        <v>0</v>
      </c>
      <c r="AI347" s="1">
        <v>0</v>
      </c>
      <c r="AJ347" s="1">
        <v>0</v>
      </c>
      <c r="AK347" s="1">
        <f t="shared" si="74"/>
        <v>0</v>
      </c>
      <c r="AL347" s="1">
        <v>0</v>
      </c>
      <c r="AM347" s="1">
        <f t="shared" si="75"/>
        <v>0</v>
      </c>
      <c r="AN347" s="1">
        <v>0</v>
      </c>
      <c r="AO347" s="1">
        <v>0</v>
      </c>
      <c r="AP347" s="1">
        <v>0</v>
      </c>
      <c r="AQ347" s="1">
        <f t="shared" si="76"/>
        <v>5000000</v>
      </c>
      <c r="AR347" s="1">
        <v>5000000</v>
      </c>
      <c r="AS347">
        <v>0</v>
      </c>
      <c r="AT347">
        <v>0</v>
      </c>
      <c r="AU347">
        <v>0</v>
      </c>
      <c r="AV347" s="1">
        <v>5000000</v>
      </c>
      <c r="AW347" s="93">
        <v>0</v>
      </c>
      <c r="AX347" s="1">
        <f t="shared" si="69"/>
        <v>5000000</v>
      </c>
      <c r="AY347" s="1">
        <v>0</v>
      </c>
      <c r="AZ347" s="1"/>
      <c r="BA347" s="1"/>
      <c r="BB347" s="1">
        <f t="shared" si="70"/>
        <v>5000000</v>
      </c>
    </row>
    <row r="348" spans="1:55" hidden="1" x14ac:dyDescent="0.3">
      <c r="A348" t="str">
        <f>VLOOKUP(B348,'Cubo 13 de marzo'!$A$1:$I$384,1,0)</f>
        <v>556620090011</v>
      </c>
      <c r="B348" t="str">
        <f t="shared" si="60"/>
        <v>556620090011</v>
      </c>
      <c r="C348" s="99">
        <v>5</v>
      </c>
      <c r="D348" s="99" t="str">
        <f t="shared" si="61"/>
        <v>566</v>
      </c>
      <c r="E348" s="99" t="str">
        <f t="shared" si="62"/>
        <v>2</v>
      </c>
      <c r="F348" s="99" t="str">
        <f t="shared" si="63"/>
        <v>0</v>
      </c>
      <c r="G348" s="99" t="str">
        <f t="shared" si="64"/>
        <v>09</v>
      </c>
      <c r="H348" s="99" t="str">
        <f t="shared" si="65"/>
        <v>00</v>
      </c>
      <c r="I348" s="99">
        <v>11</v>
      </c>
      <c r="J348" t="s">
        <v>124</v>
      </c>
      <c r="K348" t="s">
        <v>125</v>
      </c>
      <c r="L348" t="s">
        <v>81</v>
      </c>
      <c r="M348" t="s">
        <v>615</v>
      </c>
      <c r="N348" t="s">
        <v>606</v>
      </c>
      <c r="O348" t="s">
        <v>82</v>
      </c>
      <c r="P348" t="s">
        <v>49</v>
      </c>
      <c r="Q348" t="s">
        <v>617</v>
      </c>
      <c r="R348" t="s">
        <v>538</v>
      </c>
      <c r="S348" t="s">
        <v>91</v>
      </c>
      <c r="T348" t="s">
        <v>92</v>
      </c>
      <c r="U348">
        <v>4</v>
      </c>
      <c r="V348" t="s">
        <v>40</v>
      </c>
      <c r="W348" s="96" t="s">
        <v>1157</v>
      </c>
      <c r="X348" t="s">
        <v>97</v>
      </c>
      <c r="Y348" t="s">
        <v>94</v>
      </c>
      <c r="Z348" t="s">
        <v>95</v>
      </c>
      <c r="AA348">
        <v>5000</v>
      </c>
      <c r="AB348" t="s">
        <v>70</v>
      </c>
      <c r="AC348">
        <v>5662</v>
      </c>
      <c r="AD348" t="s">
        <v>285</v>
      </c>
      <c r="AE348" s="96" t="s">
        <v>1148</v>
      </c>
      <c r="AF348" t="s">
        <v>57</v>
      </c>
      <c r="AG348" s="6">
        <v>5000000</v>
      </c>
      <c r="AH348" s="1">
        <v>5000000</v>
      </c>
      <c r="AI348" s="1">
        <v>0</v>
      </c>
      <c r="AJ348" s="1">
        <v>0</v>
      </c>
      <c r="AK348" s="1">
        <f t="shared" si="74"/>
        <v>0</v>
      </c>
      <c r="AL348" s="1">
        <v>0</v>
      </c>
      <c r="AM348" s="1">
        <f t="shared" si="75"/>
        <v>0</v>
      </c>
      <c r="AN348" s="1">
        <v>0</v>
      </c>
      <c r="AO348" s="1">
        <v>0</v>
      </c>
      <c r="AP348" s="1">
        <v>0</v>
      </c>
      <c r="AQ348" s="1">
        <f t="shared" si="76"/>
        <v>5000000</v>
      </c>
      <c r="AR348">
        <v>0</v>
      </c>
      <c r="AS348">
        <v>0</v>
      </c>
      <c r="AT348">
        <v>0</v>
      </c>
      <c r="AU348">
        <v>0</v>
      </c>
      <c r="AV348">
        <v>0</v>
      </c>
      <c r="AW348" s="93">
        <v>0</v>
      </c>
      <c r="AX348" s="1">
        <f t="shared" si="69"/>
        <v>5000000</v>
      </c>
      <c r="AY348" s="1">
        <v>0</v>
      </c>
      <c r="AZ348" s="1"/>
      <c r="BA348" s="1"/>
      <c r="BB348" s="1">
        <f t="shared" si="70"/>
        <v>5000000</v>
      </c>
    </row>
    <row r="349" spans="1:55" hidden="1" x14ac:dyDescent="0.3">
      <c r="A349" t="str">
        <f>VLOOKUP(B349,'Cubo 13 de marzo'!$A$1:$I$384,1,0)</f>
        <v>556710196611</v>
      </c>
      <c r="B349" t="str">
        <f t="shared" si="60"/>
        <v>556710196611</v>
      </c>
      <c r="C349" s="99">
        <v>5</v>
      </c>
      <c r="D349" s="99" t="str">
        <f t="shared" si="61"/>
        <v>567</v>
      </c>
      <c r="E349" s="99" t="str">
        <f t="shared" si="62"/>
        <v>1</v>
      </c>
      <c r="F349" s="99" t="str">
        <f t="shared" si="63"/>
        <v>0</v>
      </c>
      <c r="G349" s="99">
        <f t="shared" si="64"/>
        <v>19</v>
      </c>
      <c r="H349" s="99">
        <f t="shared" si="65"/>
        <v>66</v>
      </c>
      <c r="I349" s="99">
        <v>11</v>
      </c>
      <c r="J349" t="s">
        <v>124</v>
      </c>
      <c r="K349" t="s">
        <v>125</v>
      </c>
      <c r="L349" t="s">
        <v>81</v>
      </c>
      <c r="M349" t="s">
        <v>615</v>
      </c>
      <c r="N349" t="s">
        <v>606</v>
      </c>
      <c r="O349" t="s">
        <v>82</v>
      </c>
      <c r="P349" t="s">
        <v>49</v>
      </c>
      <c r="Q349" t="s">
        <v>617</v>
      </c>
      <c r="R349" t="s">
        <v>538</v>
      </c>
      <c r="S349" t="s">
        <v>287</v>
      </c>
      <c r="T349" t="s">
        <v>288</v>
      </c>
      <c r="U349">
        <v>6</v>
      </c>
      <c r="V349" t="s">
        <v>75</v>
      </c>
      <c r="W349" s="96">
        <v>19</v>
      </c>
      <c r="X349" t="s">
        <v>314</v>
      </c>
      <c r="Y349" t="s">
        <v>315</v>
      </c>
      <c r="Z349" t="s">
        <v>316</v>
      </c>
      <c r="AA349">
        <v>5000</v>
      </c>
      <c r="AB349" t="s">
        <v>70</v>
      </c>
      <c r="AC349">
        <v>5671</v>
      </c>
      <c r="AD349" t="s">
        <v>320</v>
      </c>
      <c r="AE349" s="96">
        <v>66</v>
      </c>
      <c r="AF349" t="s">
        <v>321</v>
      </c>
      <c r="AG349" s="6">
        <v>200000</v>
      </c>
      <c r="AH349" s="1">
        <v>200000</v>
      </c>
      <c r="AI349" s="1">
        <v>0</v>
      </c>
      <c r="AJ349" s="1">
        <v>0</v>
      </c>
      <c r="AK349" s="1">
        <f t="shared" si="74"/>
        <v>0</v>
      </c>
      <c r="AL349" s="1">
        <v>0</v>
      </c>
      <c r="AM349" s="1">
        <f t="shared" si="75"/>
        <v>0</v>
      </c>
      <c r="AN349" s="1">
        <v>0</v>
      </c>
      <c r="AO349" s="1">
        <v>0</v>
      </c>
      <c r="AP349" s="1">
        <v>0</v>
      </c>
      <c r="AQ349" s="1">
        <f t="shared" si="76"/>
        <v>200000</v>
      </c>
      <c r="AR349">
        <v>0</v>
      </c>
      <c r="AS349">
        <v>0</v>
      </c>
      <c r="AT349">
        <v>0</v>
      </c>
      <c r="AU349">
        <v>0</v>
      </c>
      <c r="AV349">
        <v>0</v>
      </c>
      <c r="AW349" s="93">
        <v>0</v>
      </c>
      <c r="AX349" s="1">
        <f t="shared" si="69"/>
        <v>200000</v>
      </c>
      <c r="AY349" s="1">
        <v>0</v>
      </c>
      <c r="AZ349" s="1"/>
      <c r="BA349" s="1"/>
      <c r="BB349" s="1">
        <f t="shared" si="70"/>
        <v>200000</v>
      </c>
    </row>
    <row r="350" spans="1:55" hidden="1" x14ac:dyDescent="0.3">
      <c r="A350" t="str">
        <f>VLOOKUP(B350,'Cubo 13 de marzo'!$A$1:$I$384,1,0)</f>
        <v>556710250011</v>
      </c>
      <c r="B350" t="str">
        <f t="shared" si="60"/>
        <v>556710250011</v>
      </c>
      <c r="C350" s="99">
        <v>5</v>
      </c>
      <c r="D350" s="99" t="str">
        <f t="shared" si="61"/>
        <v>567</v>
      </c>
      <c r="E350" s="99" t="str">
        <f t="shared" si="62"/>
        <v>1</v>
      </c>
      <c r="F350" s="99" t="str">
        <f t="shared" si="63"/>
        <v>0</v>
      </c>
      <c r="G350" s="99">
        <f t="shared" si="64"/>
        <v>25</v>
      </c>
      <c r="H350" s="99" t="str">
        <f t="shared" si="65"/>
        <v>00</v>
      </c>
      <c r="I350" s="99">
        <v>11</v>
      </c>
      <c r="J350" t="s">
        <v>124</v>
      </c>
      <c r="K350" t="s">
        <v>125</v>
      </c>
      <c r="L350" t="s">
        <v>81</v>
      </c>
      <c r="M350" t="s">
        <v>615</v>
      </c>
      <c r="N350" t="s">
        <v>606</v>
      </c>
      <c r="O350" t="s">
        <v>82</v>
      </c>
      <c r="P350" t="s">
        <v>49</v>
      </c>
      <c r="Q350" t="s">
        <v>617</v>
      </c>
      <c r="R350" t="s">
        <v>538</v>
      </c>
      <c r="S350" t="s">
        <v>50</v>
      </c>
      <c r="T350" t="s">
        <v>51</v>
      </c>
      <c r="U350">
        <v>2</v>
      </c>
      <c r="V350" t="s">
        <v>180</v>
      </c>
      <c r="W350" s="96">
        <v>25</v>
      </c>
      <c r="X350" t="s">
        <v>322</v>
      </c>
      <c r="Y350" t="s">
        <v>323</v>
      </c>
      <c r="Z350" t="s">
        <v>324</v>
      </c>
      <c r="AA350">
        <v>5000</v>
      </c>
      <c r="AB350" t="s">
        <v>70</v>
      </c>
      <c r="AC350">
        <v>5671</v>
      </c>
      <c r="AD350" t="s">
        <v>320</v>
      </c>
      <c r="AE350" s="96" t="s">
        <v>1148</v>
      </c>
      <c r="AF350" t="s">
        <v>57</v>
      </c>
      <c r="AG350" s="6">
        <v>1500000</v>
      </c>
      <c r="AH350" s="1">
        <v>1500000</v>
      </c>
      <c r="AI350" s="1">
        <v>185136</v>
      </c>
      <c r="AJ350" s="1">
        <v>0</v>
      </c>
      <c r="AK350" s="1">
        <f t="shared" si="74"/>
        <v>0</v>
      </c>
      <c r="AL350" s="1">
        <v>0</v>
      </c>
      <c r="AM350" s="1">
        <f t="shared" si="75"/>
        <v>0</v>
      </c>
      <c r="AN350" s="1">
        <v>0</v>
      </c>
      <c r="AO350" s="1">
        <v>0</v>
      </c>
      <c r="AP350" s="1">
        <v>0</v>
      </c>
      <c r="AQ350" s="1">
        <f t="shared" si="76"/>
        <v>1314864</v>
      </c>
      <c r="AR350">
        <v>0</v>
      </c>
      <c r="AS350">
        <v>0</v>
      </c>
      <c r="AT350">
        <v>0</v>
      </c>
      <c r="AU350">
        <v>0</v>
      </c>
      <c r="AV350">
        <v>0</v>
      </c>
      <c r="AW350" s="93">
        <v>0</v>
      </c>
      <c r="AX350" s="1">
        <f t="shared" si="69"/>
        <v>1500000</v>
      </c>
      <c r="AY350" s="1">
        <v>0</v>
      </c>
      <c r="AZ350" s="1"/>
      <c r="BA350" s="1"/>
      <c r="BB350" s="1">
        <f t="shared" si="70"/>
        <v>1314864</v>
      </c>
    </row>
    <row r="351" spans="1:55" hidden="1" x14ac:dyDescent="0.3">
      <c r="A351" t="str">
        <f>VLOOKUP(B351,'Cubo 13 de marzo'!$A$1:$I$384,1,0)</f>
        <v>556710420011</v>
      </c>
      <c r="B351" t="str">
        <f t="shared" si="60"/>
        <v>556710420011</v>
      </c>
      <c r="C351" s="99">
        <v>5</v>
      </c>
      <c r="D351" s="99" t="str">
        <f t="shared" si="61"/>
        <v>567</v>
      </c>
      <c r="E351" s="99" t="str">
        <f t="shared" si="62"/>
        <v>1</v>
      </c>
      <c r="F351" s="99" t="str">
        <f t="shared" si="63"/>
        <v>0</v>
      </c>
      <c r="G351" s="99">
        <f t="shared" si="64"/>
        <v>42</v>
      </c>
      <c r="H351" s="99" t="str">
        <f t="shared" si="65"/>
        <v>00</v>
      </c>
      <c r="I351" s="99">
        <v>11</v>
      </c>
      <c r="J351" t="s">
        <v>124</v>
      </c>
      <c r="K351" t="s">
        <v>125</v>
      </c>
      <c r="L351" t="s">
        <v>81</v>
      </c>
      <c r="M351" t="s">
        <v>615</v>
      </c>
      <c r="N351" t="s">
        <v>606</v>
      </c>
      <c r="O351" t="s">
        <v>82</v>
      </c>
      <c r="P351" t="s">
        <v>49</v>
      </c>
      <c r="Q351" t="s">
        <v>617</v>
      </c>
      <c r="R351" t="s">
        <v>538</v>
      </c>
      <c r="S351" t="s">
        <v>331</v>
      </c>
      <c r="T351" t="s">
        <v>332</v>
      </c>
      <c r="U351">
        <v>1</v>
      </c>
      <c r="V351" t="s">
        <v>62</v>
      </c>
      <c r="W351" s="96">
        <v>42</v>
      </c>
      <c r="X351" t="s">
        <v>337</v>
      </c>
      <c r="Y351" t="s">
        <v>338</v>
      </c>
      <c r="Z351" t="s">
        <v>339</v>
      </c>
      <c r="AA351">
        <v>5000</v>
      </c>
      <c r="AB351" t="s">
        <v>70</v>
      </c>
      <c r="AC351">
        <v>5671</v>
      </c>
      <c r="AD351" t="s">
        <v>320</v>
      </c>
      <c r="AE351" s="96" t="s">
        <v>1148</v>
      </c>
      <c r="AF351" t="s">
        <v>57</v>
      </c>
      <c r="AG351" s="6">
        <v>150000</v>
      </c>
      <c r="AH351" s="1">
        <v>150000</v>
      </c>
      <c r="AI351" s="1">
        <v>0</v>
      </c>
      <c r="AJ351" s="1">
        <v>0</v>
      </c>
      <c r="AK351" s="1">
        <f t="shared" si="74"/>
        <v>0</v>
      </c>
      <c r="AL351" s="1">
        <v>0</v>
      </c>
      <c r="AM351" s="1">
        <f t="shared" si="75"/>
        <v>0</v>
      </c>
      <c r="AN351" s="1">
        <v>0</v>
      </c>
      <c r="AO351" s="1">
        <v>0</v>
      </c>
      <c r="AP351" s="1">
        <v>0</v>
      </c>
      <c r="AQ351" s="1">
        <f t="shared" si="76"/>
        <v>150000</v>
      </c>
      <c r="AR351">
        <v>0</v>
      </c>
      <c r="AS351">
        <v>0</v>
      </c>
      <c r="AT351">
        <v>0</v>
      </c>
      <c r="AU351">
        <v>0</v>
      </c>
      <c r="AV351">
        <v>0</v>
      </c>
      <c r="AW351" s="93">
        <v>0</v>
      </c>
      <c r="AX351" s="1">
        <f t="shared" si="69"/>
        <v>150000</v>
      </c>
      <c r="AY351" s="1">
        <v>0</v>
      </c>
      <c r="AZ351" s="1"/>
      <c r="BA351" s="1"/>
      <c r="BB351" s="1">
        <f t="shared" si="70"/>
        <v>150000</v>
      </c>
    </row>
    <row r="352" spans="1:55" hidden="1" x14ac:dyDescent="0.3">
      <c r="A352" t="str">
        <f>VLOOKUP(B352,'Cubo 13 de marzo'!$A$1:$I$384,1,0)</f>
        <v>556710360011</v>
      </c>
      <c r="B352" t="str">
        <f t="shared" si="60"/>
        <v>556710360011</v>
      </c>
      <c r="C352" s="99">
        <v>5</v>
      </c>
      <c r="D352" s="99" t="str">
        <f t="shared" si="61"/>
        <v>567</v>
      </c>
      <c r="E352" s="99" t="str">
        <f t="shared" si="62"/>
        <v>1</v>
      </c>
      <c r="F352" s="99" t="str">
        <f t="shared" si="63"/>
        <v>0</v>
      </c>
      <c r="G352" s="99">
        <f t="shared" si="64"/>
        <v>36</v>
      </c>
      <c r="H352" s="99" t="str">
        <f t="shared" si="65"/>
        <v>00</v>
      </c>
      <c r="I352" s="99">
        <v>11</v>
      </c>
      <c r="J352" t="s">
        <v>124</v>
      </c>
      <c r="K352" t="s">
        <v>125</v>
      </c>
      <c r="L352" t="s">
        <v>81</v>
      </c>
      <c r="M352" t="s">
        <v>615</v>
      </c>
      <c r="N352" t="s">
        <v>606</v>
      </c>
      <c r="O352" t="s">
        <v>82</v>
      </c>
      <c r="P352" t="s">
        <v>49</v>
      </c>
      <c r="Q352" t="s">
        <v>617</v>
      </c>
      <c r="R352" t="s">
        <v>538</v>
      </c>
      <c r="S352" t="s">
        <v>331</v>
      </c>
      <c r="T352" t="s">
        <v>332</v>
      </c>
      <c r="U352">
        <v>2</v>
      </c>
      <c r="V352" t="s">
        <v>180</v>
      </c>
      <c r="W352" s="96">
        <v>36</v>
      </c>
      <c r="X352" t="s">
        <v>341</v>
      </c>
      <c r="Y352" t="s">
        <v>342</v>
      </c>
      <c r="Z352" t="s">
        <v>343</v>
      </c>
      <c r="AA352">
        <v>5000</v>
      </c>
      <c r="AB352" t="s">
        <v>70</v>
      </c>
      <c r="AC352">
        <v>5671</v>
      </c>
      <c r="AD352" t="s">
        <v>320</v>
      </c>
      <c r="AE352" s="96" t="s">
        <v>1148</v>
      </c>
      <c r="AF352" t="s">
        <v>57</v>
      </c>
      <c r="AG352" s="6">
        <v>50000</v>
      </c>
      <c r="AH352" s="1">
        <v>50000</v>
      </c>
      <c r="AI352" s="1">
        <v>0</v>
      </c>
      <c r="AJ352" s="1">
        <v>0</v>
      </c>
      <c r="AK352" s="1">
        <f t="shared" si="74"/>
        <v>0</v>
      </c>
      <c r="AL352" s="1">
        <v>0</v>
      </c>
      <c r="AM352" s="1">
        <f t="shared" si="75"/>
        <v>0</v>
      </c>
      <c r="AN352" s="1">
        <v>0</v>
      </c>
      <c r="AO352" s="1">
        <v>0</v>
      </c>
      <c r="AP352" s="1">
        <v>0</v>
      </c>
      <c r="AQ352" s="1">
        <f t="shared" si="76"/>
        <v>50000</v>
      </c>
      <c r="AR352">
        <v>0</v>
      </c>
      <c r="AS352">
        <v>0</v>
      </c>
      <c r="AT352">
        <v>0</v>
      </c>
      <c r="AU352">
        <v>0</v>
      </c>
      <c r="AV352">
        <v>0</v>
      </c>
      <c r="AW352" s="93">
        <v>0</v>
      </c>
      <c r="AX352" s="1">
        <f t="shared" si="69"/>
        <v>50000</v>
      </c>
      <c r="AY352" s="1">
        <v>0</v>
      </c>
      <c r="AZ352" s="1"/>
      <c r="BA352" s="1"/>
      <c r="BB352" s="1">
        <f t="shared" si="70"/>
        <v>50000</v>
      </c>
    </row>
    <row r="353" spans="1:55" hidden="1" x14ac:dyDescent="0.3">
      <c r="A353" t="str">
        <f>VLOOKUP(B353,'Cubo 13 de marzo'!$A$1:$I$384,1,0)</f>
        <v>556710570011</v>
      </c>
      <c r="B353" t="str">
        <f t="shared" si="60"/>
        <v>556710570011</v>
      </c>
      <c r="C353" s="99">
        <v>5</v>
      </c>
      <c r="D353" s="99" t="str">
        <f t="shared" si="61"/>
        <v>567</v>
      </c>
      <c r="E353" s="99" t="str">
        <f t="shared" si="62"/>
        <v>1</v>
      </c>
      <c r="F353" s="99" t="str">
        <f t="shared" si="63"/>
        <v>0</v>
      </c>
      <c r="G353" s="99">
        <f t="shared" si="64"/>
        <v>57</v>
      </c>
      <c r="H353" s="99" t="str">
        <f t="shared" si="65"/>
        <v>00</v>
      </c>
      <c r="I353" s="99">
        <v>11</v>
      </c>
      <c r="J353" t="s">
        <v>124</v>
      </c>
      <c r="K353" t="s">
        <v>125</v>
      </c>
      <c r="L353" t="s">
        <v>392</v>
      </c>
      <c r="M353" t="s">
        <v>616</v>
      </c>
      <c r="N353" t="s">
        <v>612</v>
      </c>
      <c r="O353" t="s">
        <v>393</v>
      </c>
      <c r="P353" t="s">
        <v>49</v>
      </c>
      <c r="Q353" t="s">
        <v>617</v>
      </c>
      <c r="R353" t="s">
        <v>538</v>
      </c>
      <c r="S353" t="s">
        <v>203</v>
      </c>
      <c r="T353" t="s">
        <v>204</v>
      </c>
      <c r="U353">
        <v>5</v>
      </c>
      <c r="V353" t="s">
        <v>205</v>
      </c>
      <c r="W353" s="96">
        <v>57</v>
      </c>
      <c r="X353" t="s">
        <v>401</v>
      </c>
      <c r="Y353" t="s">
        <v>395</v>
      </c>
      <c r="Z353" t="s">
        <v>396</v>
      </c>
      <c r="AA353">
        <v>5000</v>
      </c>
      <c r="AB353" t="s">
        <v>70</v>
      </c>
      <c r="AC353">
        <v>5671</v>
      </c>
      <c r="AD353" t="s">
        <v>320</v>
      </c>
      <c r="AE353" s="96" t="s">
        <v>1148</v>
      </c>
      <c r="AF353" t="s">
        <v>57</v>
      </c>
      <c r="AG353" s="6">
        <v>50000</v>
      </c>
      <c r="AH353" s="1">
        <v>50000</v>
      </c>
      <c r="AI353" s="1">
        <v>0</v>
      </c>
      <c r="AJ353" s="1">
        <v>0</v>
      </c>
      <c r="AK353" s="1">
        <f t="shared" si="74"/>
        <v>0</v>
      </c>
      <c r="AL353" s="1">
        <v>0</v>
      </c>
      <c r="AM353" s="1">
        <f t="shared" si="75"/>
        <v>0</v>
      </c>
      <c r="AN353" s="1">
        <v>0</v>
      </c>
      <c r="AO353" s="1">
        <v>0</v>
      </c>
      <c r="AP353" s="1">
        <v>0</v>
      </c>
      <c r="AQ353" s="1">
        <f t="shared" si="76"/>
        <v>50000</v>
      </c>
      <c r="AR353">
        <v>0</v>
      </c>
      <c r="AS353">
        <v>0</v>
      </c>
      <c r="AT353">
        <v>0</v>
      </c>
      <c r="AU353">
        <v>0</v>
      </c>
      <c r="AV353">
        <v>0</v>
      </c>
      <c r="AW353" s="93">
        <v>0</v>
      </c>
      <c r="AX353" s="1">
        <f t="shared" si="69"/>
        <v>50000</v>
      </c>
      <c r="AY353" s="1">
        <v>0</v>
      </c>
      <c r="AZ353" s="1"/>
      <c r="BA353" s="1"/>
      <c r="BB353" s="1">
        <f t="shared" si="70"/>
        <v>50000</v>
      </c>
    </row>
    <row r="354" spans="1:55" hidden="1" x14ac:dyDescent="0.3">
      <c r="A354" t="str">
        <f>VLOOKUP(B354,'Cubo 13 de marzo'!$A$1:$I$384,1,0)</f>
        <v>556710490011</v>
      </c>
      <c r="B354" t="str">
        <f t="shared" si="60"/>
        <v>556710490011</v>
      </c>
      <c r="C354" s="99">
        <v>5</v>
      </c>
      <c r="D354" s="99" t="str">
        <f t="shared" si="61"/>
        <v>567</v>
      </c>
      <c r="E354" s="99" t="str">
        <f t="shared" si="62"/>
        <v>1</v>
      </c>
      <c r="F354" s="99" t="str">
        <f t="shared" si="63"/>
        <v>0</v>
      </c>
      <c r="G354" s="99">
        <f t="shared" si="64"/>
        <v>49</v>
      </c>
      <c r="H354" s="99" t="str">
        <f t="shared" si="65"/>
        <v>00</v>
      </c>
      <c r="I354" s="99">
        <v>11</v>
      </c>
      <c r="J354" t="s">
        <v>124</v>
      </c>
      <c r="K354" t="s">
        <v>125</v>
      </c>
      <c r="L354" t="s">
        <v>417</v>
      </c>
      <c r="M354" t="s">
        <v>512</v>
      </c>
      <c r="N354" t="s">
        <v>609</v>
      </c>
      <c r="O354" t="s">
        <v>418</v>
      </c>
      <c r="P354" t="s">
        <v>49</v>
      </c>
      <c r="Q354" t="s">
        <v>617</v>
      </c>
      <c r="R354" t="s">
        <v>538</v>
      </c>
      <c r="S354" t="s">
        <v>203</v>
      </c>
      <c r="T354" t="s">
        <v>204</v>
      </c>
      <c r="U354">
        <v>5</v>
      </c>
      <c r="V354" t="s">
        <v>205</v>
      </c>
      <c r="W354" s="96">
        <v>49</v>
      </c>
      <c r="X354" t="s">
        <v>419</v>
      </c>
      <c r="Y354" t="s">
        <v>420</v>
      </c>
      <c r="Z354" t="s">
        <v>421</v>
      </c>
      <c r="AA354">
        <v>5000</v>
      </c>
      <c r="AB354" t="s">
        <v>70</v>
      </c>
      <c r="AC354">
        <v>5671</v>
      </c>
      <c r="AD354" t="s">
        <v>320</v>
      </c>
      <c r="AE354" s="96" t="s">
        <v>1148</v>
      </c>
      <c r="AF354" t="s">
        <v>57</v>
      </c>
      <c r="AG354" s="6">
        <v>50000</v>
      </c>
      <c r="AH354" s="1">
        <v>50000</v>
      </c>
      <c r="AI354" s="1">
        <v>0</v>
      </c>
      <c r="AJ354" s="1">
        <v>0</v>
      </c>
      <c r="AK354" s="1">
        <f t="shared" si="74"/>
        <v>0</v>
      </c>
      <c r="AL354" s="1">
        <v>0</v>
      </c>
      <c r="AM354" s="1">
        <f t="shared" si="75"/>
        <v>0</v>
      </c>
      <c r="AN354" s="1">
        <v>0</v>
      </c>
      <c r="AO354" s="1">
        <v>0</v>
      </c>
      <c r="AP354" s="1">
        <v>0</v>
      </c>
      <c r="AQ354" s="1">
        <f t="shared" si="76"/>
        <v>50000</v>
      </c>
      <c r="AR354">
        <v>0</v>
      </c>
      <c r="AS354">
        <v>0</v>
      </c>
      <c r="AT354">
        <v>0</v>
      </c>
      <c r="AU354">
        <v>0</v>
      </c>
      <c r="AV354">
        <v>0</v>
      </c>
      <c r="AW354" s="93">
        <v>0</v>
      </c>
      <c r="AX354" s="1">
        <f t="shared" si="69"/>
        <v>50000</v>
      </c>
      <c r="AY354" s="1">
        <v>0</v>
      </c>
      <c r="AZ354" s="1"/>
      <c r="BA354" s="1"/>
      <c r="BB354" s="1">
        <f t="shared" si="70"/>
        <v>50000</v>
      </c>
    </row>
    <row r="355" spans="1:55" hidden="1" x14ac:dyDescent="0.3">
      <c r="A355" t="str">
        <f>VLOOKUP(B355,'Cubo 13 de marzo'!$A$1:$I$384,1,0)</f>
        <v>556910300011</v>
      </c>
      <c r="B355" t="str">
        <f t="shared" si="60"/>
        <v>556910300011</v>
      </c>
      <c r="C355" s="99">
        <v>5</v>
      </c>
      <c r="D355" s="99" t="str">
        <f t="shared" si="61"/>
        <v>569</v>
      </c>
      <c r="E355" s="99" t="str">
        <f t="shared" si="62"/>
        <v>1</v>
      </c>
      <c r="F355" s="99" t="str">
        <f t="shared" si="63"/>
        <v>0</v>
      </c>
      <c r="G355" s="99">
        <f t="shared" si="64"/>
        <v>30</v>
      </c>
      <c r="H355" s="99" t="str">
        <f t="shared" si="65"/>
        <v>00</v>
      </c>
      <c r="I355" s="99">
        <v>11</v>
      </c>
      <c r="J355" t="s">
        <v>124</v>
      </c>
      <c r="K355" t="s">
        <v>125</v>
      </c>
      <c r="L355" t="s">
        <v>126</v>
      </c>
      <c r="M355" t="s">
        <v>512</v>
      </c>
      <c r="N355" t="s">
        <v>608</v>
      </c>
      <c r="O355" t="s">
        <v>127</v>
      </c>
      <c r="P355" t="s">
        <v>134</v>
      </c>
      <c r="Q355" t="s">
        <v>135</v>
      </c>
      <c r="R355" t="s">
        <v>538</v>
      </c>
      <c r="S355" t="s">
        <v>50</v>
      </c>
      <c r="T355" t="s">
        <v>51</v>
      </c>
      <c r="U355">
        <v>6</v>
      </c>
      <c r="V355" t="s">
        <v>75</v>
      </c>
      <c r="W355" s="96">
        <v>30</v>
      </c>
      <c r="X355" t="s">
        <v>136</v>
      </c>
      <c r="Y355" t="s">
        <v>137</v>
      </c>
      <c r="Z355" t="s">
        <v>138</v>
      </c>
      <c r="AA355">
        <v>5000</v>
      </c>
      <c r="AB355" t="s">
        <v>70</v>
      </c>
      <c r="AC355" s="90">
        <v>5691</v>
      </c>
      <c r="AD355" s="90" t="s">
        <v>146</v>
      </c>
      <c r="AE355" s="96" t="s">
        <v>1148</v>
      </c>
      <c r="AF355" s="90" t="s">
        <v>57</v>
      </c>
      <c r="AG355" s="91">
        <v>150000</v>
      </c>
      <c r="AH355" s="11">
        <v>150000</v>
      </c>
      <c r="AI355" s="1">
        <v>0</v>
      </c>
      <c r="AJ355" s="1">
        <v>0</v>
      </c>
      <c r="AK355" s="1">
        <f t="shared" si="74"/>
        <v>0</v>
      </c>
      <c r="AL355" s="1">
        <v>0</v>
      </c>
      <c r="AM355" s="1">
        <f t="shared" si="75"/>
        <v>0</v>
      </c>
      <c r="AN355" s="1">
        <v>0</v>
      </c>
      <c r="AO355" s="1">
        <v>0</v>
      </c>
      <c r="AP355" s="1">
        <v>0</v>
      </c>
      <c r="AQ355" s="11">
        <f t="shared" si="76"/>
        <v>150000</v>
      </c>
      <c r="AR355">
        <v>0</v>
      </c>
      <c r="AS355">
        <v>0</v>
      </c>
      <c r="AT355">
        <v>0</v>
      </c>
      <c r="AU355">
        <v>0</v>
      </c>
      <c r="AV355">
        <v>0</v>
      </c>
      <c r="AW355" s="93">
        <v>0</v>
      </c>
      <c r="AX355" s="1">
        <f t="shared" si="69"/>
        <v>150000</v>
      </c>
      <c r="AY355" s="1">
        <v>0</v>
      </c>
      <c r="AZ355" s="1"/>
      <c r="BA355" s="1"/>
      <c r="BB355" s="1">
        <f t="shared" si="70"/>
        <v>150000</v>
      </c>
    </row>
    <row r="356" spans="1:55" hidden="1" x14ac:dyDescent="0.3">
      <c r="A356" t="str">
        <f>VLOOKUP(B356,'Cubo 13 de marzo'!$A$1:$I$384,1,0)</f>
        <v>556910665911</v>
      </c>
      <c r="B356" t="str">
        <f t="shared" si="60"/>
        <v>556910665911</v>
      </c>
      <c r="C356" s="99">
        <v>5</v>
      </c>
      <c r="D356" s="99" t="str">
        <f t="shared" si="61"/>
        <v>569</v>
      </c>
      <c r="E356" s="99" t="str">
        <f t="shared" si="62"/>
        <v>1</v>
      </c>
      <c r="F356" s="99" t="str">
        <f t="shared" si="63"/>
        <v>0</v>
      </c>
      <c r="G356" s="99">
        <f t="shared" si="64"/>
        <v>66</v>
      </c>
      <c r="H356" s="99">
        <f t="shared" si="65"/>
        <v>59</v>
      </c>
      <c r="I356" s="99">
        <v>11</v>
      </c>
      <c r="J356" t="s">
        <v>124</v>
      </c>
      <c r="K356" t="s">
        <v>125</v>
      </c>
      <c r="L356" t="s">
        <v>34</v>
      </c>
      <c r="M356" t="s">
        <v>616</v>
      </c>
      <c r="N356" t="s">
        <v>614</v>
      </c>
      <c r="O356" t="s">
        <v>35</v>
      </c>
      <c r="P356" t="s">
        <v>36</v>
      </c>
      <c r="Q356" t="s">
        <v>37</v>
      </c>
      <c r="R356" t="s">
        <v>538</v>
      </c>
      <c r="S356" t="s">
        <v>38</v>
      </c>
      <c r="T356" t="s">
        <v>39</v>
      </c>
      <c r="U356">
        <v>4</v>
      </c>
      <c r="V356" t="s">
        <v>40</v>
      </c>
      <c r="W356" s="96">
        <v>66</v>
      </c>
      <c r="X356" t="s">
        <v>41</v>
      </c>
      <c r="Y356" t="s">
        <v>42</v>
      </c>
      <c r="Z356" t="s">
        <v>43</v>
      </c>
      <c r="AA356">
        <v>5000</v>
      </c>
      <c r="AB356" t="s">
        <v>70</v>
      </c>
      <c r="AC356">
        <v>5691</v>
      </c>
      <c r="AD356" t="s">
        <v>146</v>
      </c>
      <c r="AE356" s="96">
        <v>59</v>
      </c>
      <c r="AF356" t="s">
        <v>174</v>
      </c>
      <c r="AG356" s="6">
        <v>145000000</v>
      </c>
      <c r="AH356" s="1">
        <v>145000000</v>
      </c>
      <c r="AI356" s="1">
        <v>144999999.77000001</v>
      </c>
      <c r="AJ356" s="1">
        <v>144999999.77000001</v>
      </c>
      <c r="AK356" s="1">
        <f t="shared" si="74"/>
        <v>72499999.890000015</v>
      </c>
      <c r="AL356" s="1">
        <v>72499999.879999995</v>
      </c>
      <c r="AM356" s="1">
        <f t="shared" si="75"/>
        <v>72499999.879999995</v>
      </c>
      <c r="AN356" s="1">
        <v>0</v>
      </c>
      <c r="AO356" s="1">
        <v>0</v>
      </c>
      <c r="AP356" s="1">
        <v>0</v>
      </c>
      <c r="AQ356" s="1">
        <f t="shared" si="76"/>
        <v>0.22999998927116394</v>
      </c>
      <c r="AR356">
        <v>0</v>
      </c>
      <c r="AS356">
        <v>0</v>
      </c>
      <c r="AT356">
        <v>0</v>
      </c>
      <c r="AU356">
        <v>0</v>
      </c>
      <c r="AV356">
        <v>0</v>
      </c>
      <c r="AW356" s="93">
        <v>0</v>
      </c>
      <c r="AX356" s="1">
        <f t="shared" si="69"/>
        <v>145000000</v>
      </c>
      <c r="AY356" s="1">
        <v>0</v>
      </c>
      <c r="AZ356" s="1"/>
      <c r="BA356" s="1"/>
      <c r="BB356" s="1">
        <f t="shared" si="70"/>
        <v>0.22999998927116394</v>
      </c>
    </row>
    <row r="357" spans="1:55" hidden="1" x14ac:dyDescent="0.3">
      <c r="A357" t="str">
        <f>VLOOKUP(B357,'Cubo 13 de marzo'!$A$1:$I$384,1,0)</f>
        <v>556910230011</v>
      </c>
      <c r="B357" t="str">
        <f t="shared" si="60"/>
        <v>556910230011</v>
      </c>
      <c r="C357" s="99">
        <v>5</v>
      </c>
      <c r="D357" s="99" t="str">
        <f t="shared" si="61"/>
        <v>569</v>
      </c>
      <c r="E357" s="99" t="str">
        <f t="shared" si="62"/>
        <v>1</v>
      </c>
      <c r="F357" s="99" t="str">
        <f t="shared" si="63"/>
        <v>0</v>
      </c>
      <c r="G357" s="99">
        <f t="shared" si="64"/>
        <v>23</v>
      </c>
      <c r="H357" s="99" t="str">
        <f t="shared" si="65"/>
        <v>00</v>
      </c>
      <c r="I357" s="99">
        <v>11</v>
      </c>
      <c r="J357" t="s">
        <v>124</v>
      </c>
      <c r="K357" t="s">
        <v>125</v>
      </c>
      <c r="L357" t="s">
        <v>73</v>
      </c>
      <c r="M357" t="s">
        <v>615</v>
      </c>
      <c r="N357" t="s">
        <v>607</v>
      </c>
      <c r="O357" t="s">
        <v>74</v>
      </c>
      <c r="P357" t="s">
        <v>49</v>
      </c>
      <c r="Q357" t="s">
        <v>617</v>
      </c>
      <c r="R357" t="s">
        <v>538</v>
      </c>
      <c r="S357" t="s">
        <v>60</v>
      </c>
      <c r="T357" t="s">
        <v>61</v>
      </c>
      <c r="U357">
        <v>6</v>
      </c>
      <c r="V357" t="s">
        <v>75</v>
      </c>
      <c r="W357" s="96">
        <v>23</v>
      </c>
      <c r="X357" t="s">
        <v>76</v>
      </c>
      <c r="Y357" t="s">
        <v>77</v>
      </c>
      <c r="Z357" t="s">
        <v>78</v>
      </c>
      <c r="AA357">
        <v>5000</v>
      </c>
      <c r="AB357" t="s">
        <v>70</v>
      </c>
      <c r="AC357">
        <v>5691</v>
      </c>
      <c r="AD357" t="s">
        <v>146</v>
      </c>
      <c r="AE357" s="96" t="s">
        <v>1148</v>
      </c>
      <c r="AF357" t="s">
        <v>57</v>
      </c>
      <c r="AG357" s="6">
        <v>2000000</v>
      </c>
      <c r="AH357" s="1">
        <v>2000000</v>
      </c>
      <c r="AI357" s="1">
        <v>0</v>
      </c>
      <c r="AJ357" s="1">
        <v>0</v>
      </c>
      <c r="AK357" s="1">
        <f t="shared" si="74"/>
        <v>0</v>
      </c>
      <c r="AL357" s="1">
        <v>0</v>
      </c>
      <c r="AM357" s="1">
        <f t="shared" si="75"/>
        <v>0</v>
      </c>
      <c r="AN357" s="1">
        <v>0</v>
      </c>
      <c r="AO357" s="1">
        <v>0</v>
      </c>
      <c r="AP357" s="1">
        <v>0</v>
      </c>
      <c r="AQ357" s="1">
        <f t="shared" si="76"/>
        <v>2000000</v>
      </c>
      <c r="AR357">
        <v>0</v>
      </c>
      <c r="AS357">
        <v>0</v>
      </c>
      <c r="AT357">
        <v>0</v>
      </c>
      <c r="AU357">
        <v>0</v>
      </c>
      <c r="AV357">
        <v>0</v>
      </c>
      <c r="AW357" s="93">
        <v>0</v>
      </c>
      <c r="AX357" s="1">
        <f t="shared" si="69"/>
        <v>2000000</v>
      </c>
      <c r="AY357" s="1">
        <v>0</v>
      </c>
      <c r="AZ357" s="1"/>
      <c r="BA357" s="1"/>
      <c r="BB357" s="1">
        <f t="shared" si="70"/>
        <v>2000000</v>
      </c>
    </row>
    <row r="358" spans="1:55" hidden="1" x14ac:dyDescent="0.3">
      <c r="A358" t="str">
        <f>VLOOKUP(B358,'Cubo 13 de marzo'!$A$1:$I$384,1,0)</f>
        <v>557810450011</v>
      </c>
      <c r="B358" t="str">
        <f t="shared" si="60"/>
        <v>557810450011</v>
      </c>
      <c r="C358" s="99">
        <v>5</v>
      </c>
      <c r="D358" s="99" t="str">
        <f t="shared" si="61"/>
        <v>578</v>
      </c>
      <c r="E358" s="99" t="str">
        <f t="shared" si="62"/>
        <v>1</v>
      </c>
      <c r="F358" s="99" t="str">
        <f t="shared" si="63"/>
        <v>0</v>
      </c>
      <c r="G358" s="99">
        <f t="shared" si="64"/>
        <v>45</v>
      </c>
      <c r="H358" s="99" t="str">
        <f t="shared" si="65"/>
        <v>00</v>
      </c>
      <c r="I358" s="99">
        <v>11</v>
      </c>
      <c r="J358" t="s">
        <v>124</v>
      </c>
      <c r="K358" t="s">
        <v>125</v>
      </c>
      <c r="L358" t="s">
        <v>81</v>
      </c>
      <c r="M358" t="s">
        <v>615</v>
      </c>
      <c r="N358" t="s">
        <v>606</v>
      </c>
      <c r="O358" t="s">
        <v>82</v>
      </c>
      <c r="P358" t="s">
        <v>49</v>
      </c>
      <c r="Q358" t="s">
        <v>617</v>
      </c>
      <c r="R358" t="s">
        <v>538</v>
      </c>
      <c r="S358" t="s">
        <v>103</v>
      </c>
      <c r="T358" t="s">
        <v>104</v>
      </c>
      <c r="U358">
        <v>6</v>
      </c>
      <c r="V358" t="s">
        <v>75</v>
      </c>
      <c r="W358" s="96">
        <v>45</v>
      </c>
      <c r="X358" t="s">
        <v>350</v>
      </c>
      <c r="Y358" t="s">
        <v>347</v>
      </c>
      <c r="Z358" t="s">
        <v>348</v>
      </c>
      <c r="AA358">
        <v>5000</v>
      </c>
      <c r="AB358" t="s">
        <v>70</v>
      </c>
      <c r="AC358">
        <v>5781</v>
      </c>
      <c r="AD358" t="s">
        <v>351</v>
      </c>
      <c r="AE358" s="96" t="s">
        <v>1148</v>
      </c>
      <c r="AF358" t="s">
        <v>57</v>
      </c>
      <c r="AG358" s="6">
        <v>200000</v>
      </c>
      <c r="AH358" s="1">
        <v>200000</v>
      </c>
      <c r="AI358" s="1">
        <v>0</v>
      </c>
      <c r="AJ358" s="1">
        <v>0</v>
      </c>
      <c r="AK358" s="1">
        <f t="shared" si="74"/>
        <v>0</v>
      </c>
      <c r="AL358" s="1">
        <v>0</v>
      </c>
      <c r="AM358" s="1">
        <f t="shared" si="75"/>
        <v>0</v>
      </c>
      <c r="AN358" s="1">
        <v>0</v>
      </c>
      <c r="AO358" s="1">
        <v>0</v>
      </c>
      <c r="AP358" s="1">
        <v>0</v>
      </c>
      <c r="AQ358" s="1">
        <f t="shared" si="76"/>
        <v>200000</v>
      </c>
      <c r="AR358">
        <v>0</v>
      </c>
      <c r="AS358">
        <v>0</v>
      </c>
      <c r="AT358">
        <v>0</v>
      </c>
      <c r="AU358">
        <v>0</v>
      </c>
      <c r="AV358">
        <v>0</v>
      </c>
      <c r="AW358" s="93">
        <v>0</v>
      </c>
      <c r="AX358" s="1">
        <f t="shared" si="69"/>
        <v>200000</v>
      </c>
      <c r="AY358" s="1">
        <v>0</v>
      </c>
      <c r="AZ358" s="1"/>
      <c r="BA358" s="1"/>
      <c r="BB358" s="1">
        <f t="shared" si="70"/>
        <v>200000</v>
      </c>
    </row>
    <row r="359" spans="1:55" hidden="1" x14ac:dyDescent="0.3">
      <c r="A359" t="str">
        <f>VLOOKUP(B359,'Cubo 13 de marzo'!$A$1:$I$384,1,0)</f>
        <v>531710666111</v>
      </c>
      <c r="B359" t="str">
        <f t="shared" si="60"/>
        <v>531710666111</v>
      </c>
      <c r="C359" s="99">
        <v>5</v>
      </c>
      <c r="D359" s="99" t="str">
        <f t="shared" si="61"/>
        <v>317</v>
      </c>
      <c r="E359" s="99" t="str">
        <f t="shared" si="62"/>
        <v>1</v>
      </c>
      <c r="F359" s="99" t="str">
        <f t="shared" si="63"/>
        <v>0</v>
      </c>
      <c r="G359" s="99">
        <f t="shared" si="64"/>
        <v>66</v>
      </c>
      <c r="H359" s="99">
        <f t="shared" si="65"/>
        <v>61</v>
      </c>
      <c r="I359" s="99">
        <v>11</v>
      </c>
      <c r="J359" t="s">
        <v>124</v>
      </c>
      <c r="K359" t="s">
        <v>125</v>
      </c>
      <c r="L359" t="s">
        <v>34</v>
      </c>
      <c r="M359" t="s">
        <v>616</v>
      </c>
      <c r="N359" t="s">
        <v>614</v>
      </c>
      <c r="O359" t="s">
        <v>35</v>
      </c>
      <c r="P359" t="s">
        <v>36</v>
      </c>
      <c r="Q359" t="s">
        <v>37</v>
      </c>
      <c r="R359" t="s">
        <v>539</v>
      </c>
      <c r="S359" t="s">
        <v>38</v>
      </c>
      <c r="T359" t="s">
        <v>39</v>
      </c>
      <c r="U359">
        <v>4</v>
      </c>
      <c r="V359" t="s">
        <v>40</v>
      </c>
      <c r="W359" s="96">
        <v>66</v>
      </c>
      <c r="X359" t="s">
        <v>41</v>
      </c>
      <c r="Y359" t="s">
        <v>42</v>
      </c>
      <c r="Z359" t="s">
        <v>43</v>
      </c>
      <c r="AA359">
        <v>3000</v>
      </c>
      <c r="AB359" t="s">
        <v>44</v>
      </c>
      <c r="AC359">
        <v>3171</v>
      </c>
      <c r="AD359" t="s">
        <v>45</v>
      </c>
      <c r="AE359" s="96">
        <v>61</v>
      </c>
      <c r="AF359" t="s">
        <v>46</v>
      </c>
      <c r="AG359" s="6">
        <v>6000000</v>
      </c>
      <c r="AH359" s="1">
        <v>5999997.7199999997</v>
      </c>
      <c r="AI359" s="1">
        <v>0</v>
      </c>
      <c r="AJ359" s="1">
        <v>0</v>
      </c>
      <c r="AK359" s="1">
        <f t="shared" si="74"/>
        <v>0</v>
      </c>
      <c r="AL359" s="1">
        <v>0</v>
      </c>
      <c r="AM359" s="1">
        <f t="shared" si="75"/>
        <v>0</v>
      </c>
      <c r="AN359" s="1">
        <v>0</v>
      </c>
      <c r="AO359" s="1">
        <v>0</v>
      </c>
      <c r="AP359" s="1">
        <v>0</v>
      </c>
      <c r="AQ359" s="1">
        <f t="shared" si="76"/>
        <v>6000000</v>
      </c>
      <c r="AR359">
        <v>0</v>
      </c>
      <c r="AS359">
        <v>2.2799999999999998</v>
      </c>
      <c r="AT359">
        <v>0</v>
      </c>
      <c r="AU359">
        <v>0</v>
      </c>
      <c r="AV359">
        <v>2.2799999999999998</v>
      </c>
      <c r="AW359" s="2">
        <v>15000000</v>
      </c>
      <c r="AX359" s="1">
        <f t="shared" si="69"/>
        <v>21000000</v>
      </c>
      <c r="AY359" s="1">
        <v>0</v>
      </c>
      <c r="AZ359" s="1"/>
      <c r="BA359" s="1"/>
      <c r="BB359" s="1">
        <f t="shared" si="70"/>
        <v>21000000</v>
      </c>
    </row>
    <row r="360" spans="1:55" hidden="1" x14ac:dyDescent="0.3">
      <c r="A360" t="str">
        <f>VLOOKUP(B360,'Cubo 13 de marzo'!$A$1:$I$384,1,0)</f>
        <v>535710433311</v>
      </c>
      <c r="B360" t="str">
        <f t="shared" si="60"/>
        <v>535710433311</v>
      </c>
      <c r="C360" s="99">
        <v>5</v>
      </c>
      <c r="D360" s="99" t="str">
        <f t="shared" si="61"/>
        <v>357</v>
      </c>
      <c r="E360" s="99" t="str">
        <f t="shared" si="62"/>
        <v>1</v>
      </c>
      <c r="F360" s="99" t="str">
        <f t="shared" si="63"/>
        <v>0</v>
      </c>
      <c r="G360" s="99">
        <f t="shared" si="64"/>
        <v>43</v>
      </c>
      <c r="H360" s="99">
        <f t="shared" si="65"/>
        <v>33</v>
      </c>
      <c r="I360" s="99">
        <v>11</v>
      </c>
      <c r="J360" t="s">
        <v>124</v>
      </c>
      <c r="K360" t="s">
        <v>125</v>
      </c>
      <c r="L360" t="s">
        <v>111</v>
      </c>
      <c r="M360" t="s">
        <v>512</v>
      </c>
      <c r="N360" t="s">
        <v>609</v>
      </c>
      <c r="O360" t="s">
        <v>112</v>
      </c>
      <c r="P360" t="s">
        <v>49</v>
      </c>
      <c r="Q360" t="s">
        <v>617</v>
      </c>
      <c r="R360" t="s">
        <v>539</v>
      </c>
      <c r="S360" t="s">
        <v>103</v>
      </c>
      <c r="T360" t="s">
        <v>104</v>
      </c>
      <c r="U360">
        <v>6</v>
      </c>
      <c r="V360" t="s">
        <v>75</v>
      </c>
      <c r="W360" s="96">
        <v>43</v>
      </c>
      <c r="X360" t="s">
        <v>113</v>
      </c>
      <c r="Y360" t="s">
        <v>114</v>
      </c>
      <c r="Z360" t="s">
        <v>115</v>
      </c>
      <c r="AA360">
        <v>3000</v>
      </c>
      <c r="AB360" t="s">
        <v>44</v>
      </c>
      <c r="AC360">
        <v>3571</v>
      </c>
      <c r="AD360" t="s">
        <v>117</v>
      </c>
      <c r="AE360" s="96">
        <v>33</v>
      </c>
      <c r="AF360" t="s">
        <v>118</v>
      </c>
      <c r="AG360" s="6">
        <v>60000000</v>
      </c>
      <c r="AH360" s="1">
        <v>49999995</v>
      </c>
      <c r="AI360" s="1">
        <v>0</v>
      </c>
      <c r="AJ360" s="1">
        <v>0</v>
      </c>
      <c r="AK360" s="1">
        <f t="shared" si="74"/>
        <v>0</v>
      </c>
      <c r="AL360" s="1">
        <v>0</v>
      </c>
      <c r="AM360" s="1">
        <f t="shared" si="75"/>
        <v>0</v>
      </c>
      <c r="AN360" s="1">
        <v>0</v>
      </c>
      <c r="AO360" s="1">
        <v>0</v>
      </c>
      <c r="AP360" s="1">
        <v>0</v>
      </c>
      <c r="AQ360" s="1">
        <f t="shared" si="76"/>
        <v>60000000</v>
      </c>
      <c r="AR360" s="1">
        <v>10000000</v>
      </c>
      <c r="AS360">
        <v>5</v>
      </c>
      <c r="AT360">
        <v>0</v>
      </c>
      <c r="AU360">
        <v>0</v>
      </c>
      <c r="AV360" s="1">
        <v>10000005</v>
      </c>
      <c r="AW360" s="1">
        <v>20000000</v>
      </c>
      <c r="AX360" s="1">
        <f t="shared" si="69"/>
        <v>80000000</v>
      </c>
      <c r="AY360" s="1">
        <v>0</v>
      </c>
      <c r="AZ360" s="1"/>
      <c r="BA360" s="1"/>
      <c r="BB360" s="1">
        <f t="shared" si="70"/>
        <v>80000000</v>
      </c>
    </row>
    <row r="361" spans="1:55" hidden="1" x14ac:dyDescent="0.3">
      <c r="A361" t="str">
        <f>VLOOKUP(B361,'Cubo 13 de marzo'!$A$1:$I$384,1,0)</f>
        <v>558110061311</v>
      </c>
      <c r="B361" t="str">
        <f t="shared" si="60"/>
        <v>558110061311</v>
      </c>
      <c r="C361" s="99">
        <v>5</v>
      </c>
      <c r="D361" s="99" t="str">
        <f t="shared" si="61"/>
        <v>581</v>
      </c>
      <c r="E361" s="99" t="str">
        <f t="shared" si="62"/>
        <v>1</v>
      </c>
      <c r="F361" s="99" t="str">
        <f t="shared" si="63"/>
        <v>0</v>
      </c>
      <c r="G361" s="99" t="str">
        <f t="shared" si="64"/>
        <v>06</v>
      </c>
      <c r="H361" s="99">
        <f t="shared" si="65"/>
        <v>13</v>
      </c>
      <c r="I361" s="99">
        <v>11</v>
      </c>
      <c r="J361" t="s">
        <v>124</v>
      </c>
      <c r="K361" t="s">
        <v>125</v>
      </c>
      <c r="L361" t="s">
        <v>81</v>
      </c>
      <c r="M361" t="s">
        <v>615</v>
      </c>
      <c r="N361" t="s">
        <v>606</v>
      </c>
      <c r="O361" t="s">
        <v>82</v>
      </c>
      <c r="P361" t="s">
        <v>49</v>
      </c>
      <c r="Q361" t="s">
        <v>617</v>
      </c>
      <c r="R361" t="s">
        <v>538</v>
      </c>
      <c r="S361" t="s">
        <v>83</v>
      </c>
      <c r="T361" t="s">
        <v>84</v>
      </c>
      <c r="U361">
        <v>4</v>
      </c>
      <c r="V361" t="s">
        <v>40</v>
      </c>
      <c r="W361" s="96" t="s">
        <v>1154</v>
      </c>
      <c r="X361" t="s">
        <v>248</v>
      </c>
      <c r="Y361" t="s">
        <v>249</v>
      </c>
      <c r="Z361" t="s">
        <v>250</v>
      </c>
      <c r="AA361">
        <v>5000</v>
      </c>
      <c r="AB361" t="s">
        <v>70</v>
      </c>
      <c r="AC361">
        <v>5811</v>
      </c>
      <c r="AD361" t="s">
        <v>243</v>
      </c>
      <c r="AE361" s="96">
        <v>13</v>
      </c>
      <c r="AF361" t="s">
        <v>265</v>
      </c>
      <c r="AG361" s="6">
        <v>5000000</v>
      </c>
      <c r="AH361" s="1">
        <v>5000000</v>
      </c>
      <c r="AI361" s="1">
        <v>0</v>
      </c>
      <c r="AJ361" s="1">
        <v>0</v>
      </c>
      <c r="AK361" s="1">
        <f t="shared" si="74"/>
        <v>0</v>
      </c>
      <c r="AL361" s="1">
        <v>0</v>
      </c>
      <c r="AM361" s="1">
        <f t="shared" si="75"/>
        <v>0</v>
      </c>
      <c r="AN361" s="1">
        <v>0</v>
      </c>
      <c r="AO361" s="1">
        <v>0</v>
      </c>
      <c r="AP361" s="1">
        <v>0</v>
      </c>
      <c r="AQ361" s="1">
        <f t="shared" si="76"/>
        <v>5000000</v>
      </c>
      <c r="AR361">
        <v>0</v>
      </c>
      <c r="AS361">
        <v>0</v>
      </c>
      <c r="AT361">
        <v>0</v>
      </c>
      <c r="AU361">
        <v>0</v>
      </c>
      <c r="AV361">
        <v>0</v>
      </c>
      <c r="AW361" s="93">
        <v>0</v>
      </c>
      <c r="AX361" s="1">
        <f t="shared" si="69"/>
        <v>5000000</v>
      </c>
      <c r="AY361" s="1">
        <v>0</v>
      </c>
      <c r="AZ361" s="1"/>
      <c r="BA361" s="1"/>
      <c r="BB361" s="1">
        <f t="shared" si="70"/>
        <v>5000000</v>
      </c>
    </row>
    <row r="362" spans="1:55" x14ac:dyDescent="0.3">
      <c r="A362" t="e">
        <f>VLOOKUP(B362,'Cubo 13 de marzo'!$A$1:$I$384,1,0)</f>
        <v>#N/A</v>
      </c>
      <c r="B362" s="110" t="str">
        <f t="shared" si="60"/>
        <v>558114020011</v>
      </c>
      <c r="C362" s="99">
        <v>5</v>
      </c>
      <c r="D362" s="99" t="str">
        <f t="shared" si="61"/>
        <v>581</v>
      </c>
      <c r="E362" s="99" t="str">
        <f t="shared" si="62"/>
        <v>1</v>
      </c>
      <c r="F362" s="99" t="str">
        <f t="shared" si="63"/>
        <v>4</v>
      </c>
      <c r="G362" s="99" t="str">
        <f t="shared" si="64"/>
        <v>02</v>
      </c>
      <c r="H362" s="99" t="str">
        <f t="shared" si="65"/>
        <v>00</v>
      </c>
      <c r="I362" s="99">
        <v>11</v>
      </c>
      <c r="J362" t="s">
        <v>626</v>
      </c>
      <c r="K362" t="s">
        <v>514</v>
      </c>
      <c r="L362" t="s">
        <v>81</v>
      </c>
      <c r="M362" t="s">
        <v>615</v>
      </c>
      <c r="N362" t="s">
        <v>606</v>
      </c>
      <c r="O362" t="s">
        <v>82</v>
      </c>
      <c r="P362" t="s">
        <v>49</v>
      </c>
      <c r="Q362" t="s">
        <v>617</v>
      </c>
      <c r="R362" t="s">
        <v>538</v>
      </c>
      <c r="S362" t="s">
        <v>238</v>
      </c>
      <c r="T362" t="s">
        <v>239</v>
      </c>
      <c r="U362">
        <v>4</v>
      </c>
      <c r="V362" t="s">
        <v>40</v>
      </c>
      <c r="W362" s="96" t="s">
        <v>1150</v>
      </c>
      <c r="X362" t="s">
        <v>240</v>
      </c>
      <c r="Y362" t="s">
        <v>241</v>
      </c>
      <c r="Z362" t="s">
        <v>242</v>
      </c>
      <c r="AA362">
        <v>5000</v>
      </c>
      <c r="AB362" t="s">
        <v>70</v>
      </c>
      <c r="AC362">
        <v>5811</v>
      </c>
      <c r="AD362" t="s">
        <v>243</v>
      </c>
      <c r="AE362" s="96" t="s">
        <v>1148</v>
      </c>
      <c r="AF362" t="s">
        <v>57</v>
      </c>
      <c r="AG362" s="6">
        <v>0</v>
      </c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V362" s="1"/>
      <c r="AW362" s="1">
        <v>22500000</v>
      </c>
      <c r="AX362" s="1">
        <f t="shared" si="69"/>
        <v>22500000</v>
      </c>
      <c r="AY362" s="1"/>
      <c r="AZ362" s="1"/>
      <c r="BA362" s="1"/>
      <c r="BB362" s="1">
        <f t="shared" si="70"/>
        <v>22500000</v>
      </c>
    </row>
    <row r="363" spans="1:55" hidden="1" x14ac:dyDescent="0.3">
      <c r="A363" t="str">
        <f>VLOOKUP(B363,'Cubo 13 de marzo'!$A$1:$I$384,1,0)</f>
        <v>559110660011</v>
      </c>
      <c r="B363" t="str">
        <f t="shared" ref="B363:B386" si="77">CONCATENATE(C363,D363,E363,F363,G363,H363,I363)</f>
        <v>559110660011</v>
      </c>
      <c r="C363" s="99">
        <v>5</v>
      </c>
      <c r="D363" s="99" t="str">
        <f t="shared" ref="D363:D386" si="78">LEFT(AC363,3)</f>
        <v>591</v>
      </c>
      <c r="E363" s="99" t="str">
        <f t="shared" ref="E363:E386" si="79">RIGHT(AC363,1)</f>
        <v>1</v>
      </c>
      <c r="F363" s="99" t="str">
        <f t="shared" ref="F363:F386" si="80">MID(J363,6,1)</f>
        <v>0</v>
      </c>
      <c r="G363" s="99">
        <f t="shared" ref="G363:G386" si="81">W363</f>
        <v>66</v>
      </c>
      <c r="H363" s="99" t="str">
        <f t="shared" ref="H363:H386" si="82">AE363</f>
        <v>00</v>
      </c>
      <c r="I363" s="99">
        <v>11</v>
      </c>
      <c r="J363" t="s">
        <v>124</v>
      </c>
      <c r="K363" t="s">
        <v>125</v>
      </c>
      <c r="L363" t="s">
        <v>34</v>
      </c>
      <c r="M363" t="s">
        <v>616</v>
      </c>
      <c r="N363" t="s">
        <v>614</v>
      </c>
      <c r="O363" t="s">
        <v>35</v>
      </c>
      <c r="P363" t="s">
        <v>36</v>
      </c>
      <c r="Q363" t="s">
        <v>37</v>
      </c>
      <c r="R363" t="s">
        <v>538</v>
      </c>
      <c r="S363" t="s">
        <v>38</v>
      </c>
      <c r="T363" t="s">
        <v>39</v>
      </c>
      <c r="U363">
        <v>4</v>
      </c>
      <c r="V363" t="s">
        <v>40</v>
      </c>
      <c r="W363" s="96">
        <v>66</v>
      </c>
      <c r="X363" t="s">
        <v>41</v>
      </c>
      <c r="Y363" t="s">
        <v>42</v>
      </c>
      <c r="Z363" t="s">
        <v>43</v>
      </c>
      <c r="AA363">
        <v>5000</v>
      </c>
      <c r="AB363" t="s">
        <v>70</v>
      </c>
      <c r="AC363">
        <v>5911</v>
      </c>
      <c r="AD363" t="s">
        <v>175</v>
      </c>
      <c r="AE363" s="96" t="s">
        <v>1148</v>
      </c>
      <c r="AF363" t="s">
        <v>57</v>
      </c>
      <c r="AG363" s="6">
        <v>9650000</v>
      </c>
      <c r="AH363" s="1">
        <v>9650001.7599999998</v>
      </c>
      <c r="AI363" s="1">
        <v>2756933.34</v>
      </c>
      <c r="AJ363" s="1">
        <v>0</v>
      </c>
      <c r="AK363" s="1">
        <f t="shared" ref="AK363:AK385" si="83">AJ363-AL363</f>
        <v>0</v>
      </c>
      <c r="AL363" s="1">
        <v>0</v>
      </c>
      <c r="AM363" s="1">
        <f t="shared" ref="AM363:AM385" si="84">AL363-AN363</f>
        <v>0</v>
      </c>
      <c r="AN363" s="1">
        <v>0</v>
      </c>
      <c r="AO363" s="1">
        <v>0</v>
      </c>
      <c r="AP363" s="1">
        <v>0</v>
      </c>
      <c r="AQ363" s="1">
        <f t="shared" ref="AQ363:AQ385" si="85">AG363-AI363</f>
        <v>6893066.6600000001</v>
      </c>
      <c r="AR363">
        <v>0</v>
      </c>
      <c r="AS363">
        <v>0</v>
      </c>
      <c r="AT363">
        <v>0</v>
      </c>
      <c r="AU363">
        <v>1.76</v>
      </c>
      <c r="AV363">
        <v>-1.76</v>
      </c>
      <c r="AW363" s="93">
        <v>0</v>
      </c>
      <c r="AX363" s="1">
        <f t="shared" ref="AX363:AX386" si="86">AG363+AW363</f>
        <v>9650000</v>
      </c>
      <c r="AY363" s="1">
        <v>1500000</v>
      </c>
      <c r="AZ363" s="1"/>
      <c r="BA363" s="1"/>
      <c r="BB363" s="1">
        <f t="shared" ref="BB363:BB386" si="87">AX363-(AI363+AY363+AZ363+BA363)</f>
        <v>5393066.6600000001</v>
      </c>
      <c r="BC363" t="s">
        <v>518</v>
      </c>
    </row>
    <row r="364" spans="1:55" hidden="1" x14ac:dyDescent="0.3">
      <c r="A364" t="str">
        <f>VLOOKUP(B364,'Cubo 13 de marzo'!$A$1:$I$384,1,0)</f>
        <v>559110666311</v>
      </c>
      <c r="B364" t="str">
        <f t="shared" si="77"/>
        <v>559110666311</v>
      </c>
      <c r="C364" s="99">
        <v>5</v>
      </c>
      <c r="D364" s="99" t="str">
        <f t="shared" si="78"/>
        <v>591</v>
      </c>
      <c r="E364" s="99" t="str">
        <f t="shared" si="79"/>
        <v>1</v>
      </c>
      <c r="F364" s="99" t="str">
        <f t="shared" si="80"/>
        <v>0</v>
      </c>
      <c r="G364" s="99">
        <f t="shared" si="81"/>
        <v>66</v>
      </c>
      <c r="H364" s="99">
        <f t="shared" si="82"/>
        <v>63</v>
      </c>
      <c r="I364" s="99">
        <v>11</v>
      </c>
      <c r="J364" t="s">
        <v>124</v>
      </c>
      <c r="K364" t="s">
        <v>125</v>
      </c>
      <c r="L364" t="s">
        <v>34</v>
      </c>
      <c r="M364" t="s">
        <v>616</v>
      </c>
      <c r="N364" t="s">
        <v>614</v>
      </c>
      <c r="O364" t="s">
        <v>35</v>
      </c>
      <c r="P364" t="s">
        <v>36</v>
      </c>
      <c r="Q364" t="s">
        <v>37</v>
      </c>
      <c r="R364" t="s">
        <v>538</v>
      </c>
      <c r="S364" t="s">
        <v>38</v>
      </c>
      <c r="T364" t="s">
        <v>39</v>
      </c>
      <c r="U364">
        <v>4</v>
      </c>
      <c r="V364" t="s">
        <v>40</v>
      </c>
      <c r="W364" s="96">
        <v>66</v>
      </c>
      <c r="X364" t="s">
        <v>41</v>
      </c>
      <c r="Y364" t="s">
        <v>42</v>
      </c>
      <c r="Z364" t="s">
        <v>43</v>
      </c>
      <c r="AA364">
        <v>5000</v>
      </c>
      <c r="AB364" t="s">
        <v>70</v>
      </c>
      <c r="AC364">
        <v>5911</v>
      </c>
      <c r="AD364" t="s">
        <v>175</v>
      </c>
      <c r="AE364" s="96">
        <v>63</v>
      </c>
      <c r="AF364" t="s">
        <v>176</v>
      </c>
      <c r="AG364" s="6">
        <v>1400000</v>
      </c>
      <c r="AH364" s="1">
        <v>1399998.24</v>
      </c>
      <c r="AI364" s="1">
        <v>0</v>
      </c>
      <c r="AJ364" s="1">
        <v>0</v>
      </c>
      <c r="AK364" s="1">
        <f t="shared" si="83"/>
        <v>0</v>
      </c>
      <c r="AL364" s="1">
        <v>0</v>
      </c>
      <c r="AM364" s="1">
        <f t="shared" si="84"/>
        <v>0</v>
      </c>
      <c r="AN364" s="1">
        <v>0</v>
      </c>
      <c r="AO364" s="1">
        <v>0</v>
      </c>
      <c r="AP364" s="1">
        <v>0</v>
      </c>
      <c r="AQ364" s="1">
        <f t="shared" si="85"/>
        <v>1400000</v>
      </c>
      <c r="AR364">
        <v>0</v>
      </c>
      <c r="AS364">
        <v>1.76</v>
      </c>
      <c r="AT364">
        <v>0</v>
      </c>
      <c r="AU364">
        <v>0</v>
      </c>
      <c r="AV364">
        <v>1.76</v>
      </c>
      <c r="AW364" s="93">
        <v>0</v>
      </c>
      <c r="AX364" s="1">
        <f t="shared" si="86"/>
        <v>1400000</v>
      </c>
      <c r="AY364" s="1">
        <v>0</v>
      </c>
      <c r="AZ364" s="1"/>
      <c r="BA364" s="1"/>
      <c r="BB364" s="1">
        <f t="shared" si="87"/>
        <v>1400000</v>
      </c>
    </row>
    <row r="365" spans="1:55" hidden="1" x14ac:dyDescent="0.3">
      <c r="A365" t="str">
        <f>VLOOKUP(B365,'Cubo 13 de marzo'!$A$1:$I$384,1,0)</f>
        <v>559110230011</v>
      </c>
      <c r="B365" t="str">
        <f t="shared" si="77"/>
        <v>559110230011</v>
      </c>
      <c r="C365" s="99">
        <v>5</v>
      </c>
      <c r="D365" s="99" t="str">
        <f t="shared" si="78"/>
        <v>591</v>
      </c>
      <c r="E365" s="99" t="str">
        <f t="shared" si="79"/>
        <v>1</v>
      </c>
      <c r="F365" s="99" t="str">
        <f t="shared" si="80"/>
        <v>0</v>
      </c>
      <c r="G365" s="99">
        <f t="shared" si="81"/>
        <v>23</v>
      </c>
      <c r="H365" s="99" t="str">
        <f t="shared" si="82"/>
        <v>00</v>
      </c>
      <c r="I365" s="99">
        <v>11</v>
      </c>
      <c r="J365" t="s">
        <v>124</v>
      </c>
      <c r="K365" t="s">
        <v>125</v>
      </c>
      <c r="L365" t="s">
        <v>73</v>
      </c>
      <c r="M365" t="s">
        <v>615</v>
      </c>
      <c r="N365" t="s">
        <v>607</v>
      </c>
      <c r="O365" t="s">
        <v>74</v>
      </c>
      <c r="P365" t="s">
        <v>49</v>
      </c>
      <c r="Q365" t="s">
        <v>617</v>
      </c>
      <c r="R365" t="s">
        <v>538</v>
      </c>
      <c r="S365" t="s">
        <v>60</v>
      </c>
      <c r="T365" t="s">
        <v>61</v>
      </c>
      <c r="U365">
        <v>6</v>
      </c>
      <c r="V365" t="s">
        <v>75</v>
      </c>
      <c r="W365" s="96">
        <v>23</v>
      </c>
      <c r="X365" t="s">
        <v>76</v>
      </c>
      <c r="Y365" t="s">
        <v>77</v>
      </c>
      <c r="Z365" t="s">
        <v>78</v>
      </c>
      <c r="AA365">
        <v>5000</v>
      </c>
      <c r="AB365" t="s">
        <v>70</v>
      </c>
      <c r="AC365">
        <v>5911</v>
      </c>
      <c r="AD365" t="s">
        <v>175</v>
      </c>
      <c r="AE365" s="96" t="s">
        <v>1148</v>
      </c>
      <c r="AF365" t="s">
        <v>57</v>
      </c>
      <c r="AG365" s="6">
        <v>7000000</v>
      </c>
      <c r="AH365" s="1">
        <v>0</v>
      </c>
      <c r="AI365" s="1">
        <v>0</v>
      </c>
      <c r="AJ365" s="1">
        <v>0</v>
      </c>
      <c r="AK365" s="1">
        <f t="shared" si="83"/>
        <v>0</v>
      </c>
      <c r="AL365" s="1">
        <v>0</v>
      </c>
      <c r="AM365" s="1">
        <f t="shared" si="84"/>
        <v>0</v>
      </c>
      <c r="AN365" s="1">
        <v>0</v>
      </c>
      <c r="AO365" s="1">
        <v>0</v>
      </c>
      <c r="AP365" s="1">
        <v>0</v>
      </c>
      <c r="AQ365" s="1">
        <f t="shared" si="85"/>
        <v>7000000</v>
      </c>
      <c r="AR365" s="1">
        <v>7000000</v>
      </c>
      <c r="AS365">
        <v>0</v>
      </c>
      <c r="AT365">
        <v>0</v>
      </c>
      <c r="AU365">
        <v>0</v>
      </c>
      <c r="AV365" s="1">
        <v>7000000</v>
      </c>
      <c r="AW365" s="93">
        <v>0</v>
      </c>
      <c r="AX365" s="1">
        <f t="shared" si="86"/>
        <v>7000000</v>
      </c>
      <c r="AY365" s="1">
        <v>0</v>
      </c>
      <c r="AZ365" s="1"/>
      <c r="BA365" s="1"/>
      <c r="BB365" s="1">
        <f t="shared" si="87"/>
        <v>7000000</v>
      </c>
    </row>
    <row r="366" spans="1:55" hidden="1" x14ac:dyDescent="0.3">
      <c r="A366" t="str">
        <f>VLOOKUP(B366,'Cubo 13 de marzo'!$A$1:$I$384,1,0)</f>
        <v>559110060011</v>
      </c>
      <c r="B366" t="str">
        <f t="shared" si="77"/>
        <v>559110060011</v>
      </c>
      <c r="C366" s="99">
        <v>5</v>
      </c>
      <c r="D366" s="99" t="str">
        <f t="shared" si="78"/>
        <v>591</v>
      </c>
      <c r="E366" s="99" t="str">
        <f t="shared" si="79"/>
        <v>1</v>
      </c>
      <c r="F366" s="99" t="str">
        <f t="shared" si="80"/>
        <v>0</v>
      </c>
      <c r="G366" s="99" t="str">
        <f t="shared" si="81"/>
        <v>06</v>
      </c>
      <c r="H366" s="99" t="str">
        <f t="shared" si="82"/>
        <v>00</v>
      </c>
      <c r="I366" s="99">
        <v>11</v>
      </c>
      <c r="J366" t="s">
        <v>124</v>
      </c>
      <c r="K366" t="s">
        <v>125</v>
      </c>
      <c r="L366" t="s">
        <v>81</v>
      </c>
      <c r="M366" t="s">
        <v>615</v>
      </c>
      <c r="N366" t="s">
        <v>606</v>
      </c>
      <c r="O366" t="s">
        <v>82</v>
      </c>
      <c r="P366" t="s">
        <v>49</v>
      </c>
      <c r="Q366" t="s">
        <v>617</v>
      </c>
      <c r="R366" t="s">
        <v>538</v>
      </c>
      <c r="S366" t="s">
        <v>83</v>
      </c>
      <c r="T366" t="s">
        <v>84</v>
      </c>
      <c r="U366">
        <v>4</v>
      </c>
      <c r="V366" t="s">
        <v>40</v>
      </c>
      <c r="W366" s="96" t="s">
        <v>1154</v>
      </c>
      <c r="X366" t="s">
        <v>248</v>
      </c>
      <c r="Y366" t="s">
        <v>249</v>
      </c>
      <c r="Z366" t="s">
        <v>250</v>
      </c>
      <c r="AA366">
        <v>5000</v>
      </c>
      <c r="AB366" t="s">
        <v>70</v>
      </c>
      <c r="AC366">
        <v>5911</v>
      </c>
      <c r="AD366" t="s">
        <v>175</v>
      </c>
      <c r="AE366" s="96" t="s">
        <v>1148</v>
      </c>
      <c r="AF366" t="s">
        <v>57</v>
      </c>
      <c r="AG366" s="6">
        <v>3010000</v>
      </c>
      <c r="AH366" s="1">
        <v>3010000</v>
      </c>
      <c r="AI366" s="1">
        <v>0</v>
      </c>
      <c r="AJ366" s="1">
        <v>0</v>
      </c>
      <c r="AK366" s="1">
        <f t="shared" si="83"/>
        <v>0</v>
      </c>
      <c r="AL366" s="1">
        <v>0</v>
      </c>
      <c r="AM366" s="1">
        <f t="shared" si="84"/>
        <v>0</v>
      </c>
      <c r="AN366" s="1">
        <v>0</v>
      </c>
      <c r="AO366" s="1">
        <v>0</v>
      </c>
      <c r="AP366" s="1">
        <v>0</v>
      </c>
      <c r="AQ366" s="1">
        <f t="shared" si="85"/>
        <v>3010000</v>
      </c>
      <c r="AR366">
        <v>0</v>
      </c>
      <c r="AS366">
        <v>0</v>
      </c>
      <c r="AT366">
        <v>0</v>
      </c>
      <c r="AU366">
        <v>0</v>
      </c>
      <c r="AV366">
        <v>0</v>
      </c>
      <c r="AW366" s="93">
        <v>0</v>
      </c>
      <c r="AX366" s="1">
        <f t="shared" si="86"/>
        <v>3010000</v>
      </c>
      <c r="AY366" s="1">
        <v>0</v>
      </c>
      <c r="AZ366" s="1"/>
      <c r="BA366" s="1"/>
      <c r="BB366" s="1">
        <f t="shared" si="87"/>
        <v>3010000</v>
      </c>
    </row>
    <row r="367" spans="1:55" hidden="1" x14ac:dyDescent="0.3">
      <c r="A367" t="str">
        <f>VLOOKUP(B367,'Cubo 13 de marzo'!$A$1:$I$384,1,0)</f>
        <v>559710660011</v>
      </c>
      <c r="B367" t="str">
        <f t="shared" si="77"/>
        <v>559710660011</v>
      </c>
      <c r="C367" s="99">
        <v>5</v>
      </c>
      <c r="D367" s="99" t="str">
        <f t="shared" si="78"/>
        <v>597</v>
      </c>
      <c r="E367" s="99" t="str">
        <f t="shared" si="79"/>
        <v>1</v>
      </c>
      <c r="F367" s="99" t="str">
        <f t="shared" si="80"/>
        <v>0</v>
      </c>
      <c r="G367" s="99">
        <f t="shared" si="81"/>
        <v>66</v>
      </c>
      <c r="H367" s="99" t="str">
        <f t="shared" si="82"/>
        <v>00</v>
      </c>
      <c r="I367" s="99">
        <v>11</v>
      </c>
      <c r="J367" t="s">
        <v>124</v>
      </c>
      <c r="K367" t="s">
        <v>125</v>
      </c>
      <c r="L367" t="s">
        <v>34</v>
      </c>
      <c r="M367" t="s">
        <v>616</v>
      </c>
      <c r="N367" t="s">
        <v>614</v>
      </c>
      <c r="O367" t="s">
        <v>35</v>
      </c>
      <c r="P367" t="s">
        <v>36</v>
      </c>
      <c r="Q367" t="s">
        <v>37</v>
      </c>
      <c r="R367" t="s">
        <v>538</v>
      </c>
      <c r="S367" t="s">
        <v>38</v>
      </c>
      <c r="T367" t="s">
        <v>39</v>
      </c>
      <c r="U367">
        <v>4</v>
      </c>
      <c r="V367" t="s">
        <v>40</v>
      </c>
      <c r="W367" s="96">
        <v>66</v>
      </c>
      <c r="X367" t="s">
        <v>41</v>
      </c>
      <c r="Y367" t="s">
        <v>42</v>
      </c>
      <c r="Z367" t="s">
        <v>43</v>
      </c>
      <c r="AA367">
        <v>5000</v>
      </c>
      <c r="AB367" t="s">
        <v>70</v>
      </c>
      <c r="AC367" s="90">
        <v>5971</v>
      </c>
      <c r="AD367" s="90" t="s">
        <v>177</v>
      </c>
      <c r="AE367" s="96" t="s">
        <v>1148</v>
      </c>
      <c r="AF367" s="90" t="s">
        <v>57</v>
      </c>
      <c r="AG367" s="91">
        <v>10000000</v>
      </c>
      <c r="AH367" s="1">
        <v>10000000</v>
      </c>
      <c r="AI367" s="1">
        <v>522000</v>
      </c>
      <c r="AJ367" s="1">
        <v>522000</v>
      </c>
      <c r="AK367" s="1">
        <f t="shared" si="83"/>
        <v>522000</v>
      </c>
      <c r="AL367" s="1">
        <v>0</v>
      </c>
      <c r="AM367" s="1">
        <f t="shared" si="84"/>
        <v>0</v>
      </c>
      <c r="AN367" s="1">
        <v>0</v>
      </c>
      <c r="AO367" s="1">
        <v>0</v>
      </c>
      <c r="AP367" s="1">
        <v>0</v>
      </c>
      <c r="AQ367" s="1">
        <f t="shared" si="85"/>
        <v>9478000</v>
      </c>
      <c r="AR367">
        <v>0</v>
      </c>
      <c r="AS367">
        <v>0</v>
      </c>
      <c r="AT367">
        <v>0</v>
      </c>
      <c r="AU367">
        <v>0</v>
      </c>
      <c r="AV367">
        <v>0</v>
      </c>
      <c r="AW367" s="93">
        <v>0</v>
      </c>
      <c r="AX367" s="1">
        <f t="shared" si="86"/>
        <v>10000000</v>
      </c>
      <c r="AY367" s="1">
        <v>0</v>
      </c>
      <c r="AZ367" s="1"/>
      <c r="BA367" s="1"/>
      <c r="BB367" s="1">
        <f t="shared" si="87"/>
        <v>9478000</v>
      </c>
    </row>
    <row r="368" spans="1:55" hidden="1" x14ac:dyDescent="0.3">
      <c r="A368" t="str">
        <f>VLOOKUP(B368,'Cubo 13 de marzo'!$A$1:$I$384,1,0)</f>
        <v>559710060011</v>
      </c>
      <c r="B368" t="str">
        <f t="shared" si="77"/>
        <v>559710060011</v>
      </c>
      <c r="C368" s="99">
        <v>5</v>
      </c>
      <c r="D368" s="99" t="str">
        <f t="shared" si="78"/>
        <v>597</v>
      </c>
      <c r="E368" s="99" t="str">
        <f t="shared" si="79"/>
        <v>1</v>
      </c>
      <c r="F368" s="99" t="str">
        <f t="shared" si="80"/>
        <v>0</v>
      </c>
      <c r="G368" s="99" t="str">
        <f t="shared" si="81"/>
        <v>06</v>
      </c>
      <c r="H368" s="99" t="str">
        <f t="shared" si="82"/>
        <v>00</v>
      </c>
      <c r="I368" s="99">
        <v>11</v>
      </c>
      <c r="J368" t="s">
        <v>124</v>
      </c>
      <c r="K368" t="s">
        <v>125</v>
      </c>
      <c r="L368" t="s">
        <v>81</v>
      </c>
      <c r="M368" t="s">
        <v>615</v>
      </c>
      <c r="N368" t="s">
        <v>606</v>
      </c>
      <c r="O368" t="s">
        <v>82</v>
      </c>
      <c r="P368" t="s">
        <v>49</v>
      </c>
      <c r="Q368" t="s">
        <v>617</v>
      </c>
      <c r="R368" t="s">
        <v>538</v>
      </c>
      <c r="S368" t="s">
        <v>83</v>
      </c>
      <c r="T368" t="s">
        <v>84</v>
      </c>
      <c r="U368">
        <v>4</v>
      </c>
      <c r="V368" t="s">
        <v>40</v>
      </c>
      <c r="W368" s="96" t="s">
        <v>1154</v>
      </c>
      <c r="X368" t="s">
        <v>248</v>
      </c>
      <c r="Y368" t="s">
        <v>249</v>
      </c>
      <c r="Z368" t="s">
        <v>250</v>
      </c>
      <c r="AA368">
        <v>5000</v>
      </c>
      <c r="AB368" t="s">
        <v>70</v>
      </c>
      <c r="AC368">
        <v>5971</v>
      </c>
      <c r="AD368" t="s">
        <v>177</v>
      </c>
      <c r="AE368" s="96" t="s">
        <v>1148</v>
      </c>
      <c r="AF368" t="s">
        <v>57</v>
      </c>
      <c r="AG368" s="6">
        <v>8526</v>
      </c>
      <c r="AH368" s="1">
        <v>0</v>
      </c>
      <c r="AI368" s="1">
        <v>8526</v>
      </c>
      <c r="AJ368" s="1">
        <v>8526</v>
      </c>
      <c r="AK368" s="1">
        <f t="shared" si="83"/>
        <v>0</v>
      </c>
      <c r="AL368" s="1">
        <v>8526</v>
      </c>
      <c r="AM368" s="1">
        <f t="shared" si="84"/>
        <v>0</v>
      </c>
      <c r="AN368" s="1">
        <v>8526</v>
      </c>
      <c r="AO368" s="1">
        <v>0</v>
      </c>
      <c r="AP368" s="1">
        <v>8526</v>
      </c>
      <c r="AQ368" s="1">
        <f t="shared" si="85"/>
        <v>0</v>
      </c>
      <c r="AR368">
        <v>0</v>
      </c>
      <c r="AS368" s="1">
        <v>8526</v>
      </c>
      <c r="AT368">
        <v>0</v>
      </c>
      <c r="AU368">
        <v>0</v>
      </c>
      <c r="AV368" s="1">
        <v>8526</v>
      </c>
      <c r="AW368" s="93">
        <v>0</v>
      </c>
      <c r="AX368" s="1">
        <f t="shared" si="86"/>
        <v>8526</v>
      </c>
      <c r="AY368" s="1">
        <v>0</v>
      </c>
      <c r="AZ368" s="1"/>
      <c r="BA368" s="1"/>
      <c r="BB368" s="1">
        <f t="shared" si="87"/>
        <v>0</v>
      </c>
    </row>
    <row r="369" spans="1:54" hidden="1" x14ac:dyDescent="0.3">
      <c r="A369" t="str">
        <f>VLOOKUP(B369,'Cubo 13 de marzo'!$A$1:$I$384,1,0)</f>
        <v>561212480025</v>
      </c>
      <c r="B369" t="str">
        <f t="shared" si="77"/>
        <v>561212480025</v>
      </c>
      <c r="C369" s="99">
        <v>5</v>
      </c>
      <c r="D369" s="99" t="str">
        <f t="shared" si="78"/>
        <v>612</v>
      </c>
      <c r="E369" s="99" t="str">
        <f t="shared" si="79"/>
        <v>1</v>
      </c>
      <c r="F369" s="99" t="str">
        <f t="shared" si="80"/>
        <v>2</v>
      </c>
      <c r="G369" s="99">
        <f t="shared" si="81"/>
        <v>48</v>
      </c>
      <c r="H369" s="99" t="str">
        <f t="shared" si="82"/>
        <v>00</v>
      </c>
      <c r="I369" s="99">
        <v>25</v>
      </c>
      <c r="J369" t="s">
        <v>32</v>
      </c>
      <c r="K369" t="s">
        <v>33</v>
      </c>
      <c r="L369" t="s">
        <v>81</v>
      </c>
      <c r="M369" t="s">
        <v>615</v>
      </c>
      <c r="N369" t="s">
        <v>606</v>
      </c>
      <c r="O369" t="s">
        <v>82</v>
      </c>
      <c r="P369" t="s">
        <v>102</v>
      </c>
      <c r="Q369" t="s">
        <v>619</v>
      </c>
      <c r="R369" t="s">
        <v>538</v>
      </c>
      <c r="S369" t="s">
        <v>103</v>
      </c>
      <c r="T369" t="s">
        <v>104</v>
      </c>
      <c r="U369">
        <v>1</v>
      </c>
      <c r="V369" t="s">
        <v>62</v>
      </c>
      <c r="W369" s="96">
        <v>48</v>
      </c>
      <c r="X369" t="s">
        <v>105</v>
      </c>
      <c r="Y369" t="s">
        <v>106</v>
      </c>
      <c r="Z369" t="s">
        <v>107</v>
      </c>
      <c r="AA369">
        <v>6000</v>
      </c>
      <c r="AB369" t="s">
        <v>108</v>
      </c>
      <c r="AC369">
        <v>6121</v>
      </c>
      <c r="AD369" t="s">
        <v>109</v>
      </c>
      <c r="AE369" s="96" t="s">
        <v>1148</v>
      </c>
      <c r="AF369" t="s">
        <v>57</v>
      </c>
      <c r="AG369" s="6">
        <v>0</v>
      </c>
      <c r="AH369" s="1">
        <v>3110768.37</v>
      </c>
      <c r="AI369" s="1">
        <v>0</v>
      </c>
      <c r="AJ369" s="1">
        <v>0</v>
      </c>
      <c r="AK369" s="1">
        <f t="shared" si="83"/>
        <v>0</v>
      </c>
      <c r="AL369" s="1">
        <v>0</v>
      </c>
      <c r="AM369" s="1">
        <f t="shared" si="84"/>
        <v>0</v>
      </c>
      <c r="AN369" s="1">
        <v>0</v>
      </c>
      <c r="AO369" s="1">
        <v>0</v>
      </c>
      <c r="AP369" s="1">
        <v>0</v>
      </c>
      <c r="AQ369" s="1">
        <f t="shared" si="85"/>
        <v>0</v>
      </c>
      <c r="AR369">
        <v>0</v>
      </c>
      <c r="AS369">
        <v>0</v>
      </c>
      <c r="AT369">
        <v>0</v>
      </c>
      <c r="AU369" s="1">
        <v>3110768.37</v>
      </c>
      <c r="AV369" s="1">
        <v>-3110768.37</v>
      </c>
      <c r="AW369" s="93">
        <v>0</v>
      </c>
      <c r="AX369" s="1">
        <f t="shared" si="86"/>
        <v>0</v>
      </c>
      <c r="AY369" s="1">
        <v>0</v>
      </c>
      <c r="AZ369" s="1"/>
      <c r="BA369" s="1"/>
      <c r="BB369" s="1">
        <f t="shared" si="87"/>
        <v>0</v>
      </c>
    </row>
    <row r="370" spans="1:54" hidden="1" x14ac:dyDescent="0.3">
      <c r="A370" t="str">
        <f>VLOOKUP(B370,'Cubo 13 de marzo'!$A$1:$I$384,1,0)</f>
        <v>561210460011</v>
      </c>
      <c r="B370" t="str">
        <f t="shared" si="77"/>
        <v>561210460011</v>
      </c>
      <c r="C370" s="99">
        <v>5</v>
      </c>
      <c r="D370" s="99" t="str">
        <f t="shared" si="78"/>
        <v>612</v>
      </c>
      <c r="E370" s="99" t="str">
        <f t="shared" si="79"/>
        <v>1</v>
      </c>
      <c r="F370" s="99" t="str">
        <f t="shared" si="80"/>
        <v>0</v>
      </c>
      <c r="G370" s="99">
        <f t="shared" si="81"/>
        <v>46</v>
      </c>
      <c r="H370" s="99" t="str">
        <f t="shared" si="82"/>
        <v>00</v>
      </c>
      <c r="I370" s="99">
        <v>11</v>
      </c>
      <c r="J370" t="s">
        <v>124</v>
      </c>
      <c r="K370" t="s">
        <v>125</v>
      </c>
      <c r="L370" t="s">
        <v>81</v>
      </c>
      <c r="M370" t="s">
        <v>615</v>
      </c>
      <c r="N370" t="s">
        <v>606</v>
      </c>
      <c r="O370" t="s">
        <v>82</v>
      </c>
      <c r="P370" t="s">
        <v>102</v>
      </c>
      <c r="Q370" t="s">
        <v>619</v>
      </c>
      <c r="R370" t="s">
        <v>538</v>
      </c>
      <c r="S370" t="s">
        <v>103</v>
      </c>
      <c r="T370" t="s">
        <v>104</v>
      </c>
      <c r="U370">
        <v>1</v>
      </c>
      <c r="V370" t="s">
        <v>62</v>
      </c>
      <c r="W370" s="96">
        <v>46</v>
      </c>
      <c r="X370" t="s">
        <v>379</v>
      </c>
      <c r="Y370" t="s">
        <v>106</v>
      </c>
      <c r="Z370" t="s">
        <v>107</v>
      </c>
      <c r="AA370">
        <v>6000</v>
      </c>
      <c r="AB370" t="s">
        <v>108</v>
      </c>
      <c r="AC370">
        <v>6121</v>
      </c>
      <c r="AD370" t="s">
        <v>109</v>
      </c>
      <c r="AE370" s="96" t="s">
        <v>1148</v>
      </c>
      <c r="AF370" t="s">
        <v>57</v>
      </c>
      <c r="AG370" s="6">
        <v>221450365.80000001</v>
      </c>
      <c r="AH370" s="1">
        <v>221450365.80000001</v>
      </c>
      <c r="AI370" s="1">
        <v>221450365.80000001</v>
      </c>
      <c r="AJ370" s="1">
        <v>221450365.80000001</v>
      </c>
      <c r="AK370" s="1">
        <f t="shared" si="83"/>
        <v>221450365.80000001</v>
      </c>
      <c r="AL370" s="1">
        <v>0</v>
      </c>
      <c r="AM370" s="1">
        <f t="shared" si="84"/>
        <v>0</v>
      </c>
      <c r="AN370" s="1">
        <v>0</v>
      </c>
      <c r="AO370" s="1">
        <v>0</v>
      </c>
      <c r="AP370" s="1">
        <v>0</v>
      </c>
      <c r="AQ370" s="1">
        <f t="shared" si="85"/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 s="93">
        <v>0</v>
      </c>
      <c r="AX370" s="1">
        <f t="shared" si="86"/>
        <v>221450365.80000001</v>
      </c>
      <c r="AY370" s="1">
        <v>0</v>
      </c>
      <c r="AZ370" s="1"/>
      <c r="BA370" s="1"/>
      <c r="BB370" s="1">
        <f t="shared" si="87"/>
        <v>0</v>
      </c>
    </row>
    <row r="371" spans="1:54" hidden="1" x14ac:dyDescent="0.3">
      <c r="A371" t="str">
        <f>VLOOKUP(B371,'Cubo 13 de marzo'!$A$1:$I$384,1,0)</f>
        <v>561210463611</v>
      </c>
      <c r="B371" t="str">
        <f t="shared" si="77"/>
        <v>561210463611</v>
      </c>
      <c r="C371" s="99">
        <v>5</v>
      </c>
      <c r="D371" s="99" t="str">
        <f t="shared" si="78"/>
        <v>612</v>
      </c>
      <c r="E371" s="99" t="str">
        <f t="shared" si="79"/>
        <v>1</v>
      </c>
      <c r="F371" s="99" t="str">
        <f t="shared" si="80"/>
        <v>0</v>
      </c>
      <c r="G371" s="99">
        <f t="shared" si="81"/>
        <v>46</v>
      </c>
      <c r="H371" s="99">
        <f t="shared" si="82"/>
        <v>36</v>
      </c>
      <c r="I371" s="99">
        <v>11</v>
      </c>
      <c r="J371" t="s">
        <v>124</v>
      </c>
      <c r="K371" t="s">
        <v>125</v>
      </c>
      <c r="L371" t="s">
        <v>81</v>
      </c>
      <c r="M371" t="s">
        <v>615</v>
      </c>
      <c r="N371" t="s">
        <v>606</v>
      </c>
      <c r="O371" t="s">
        <v>82</v>
      </c>
      <c r="P371" t="s">
        <v>102</v>
      </c>
      <c r="Q371" t="s">
        <v>619</v>
      </c>
      <c r="R371" t="s">
        <v>538</v>
      </c>
      <c r="S371" t="s">
        <v>103</v>
      </c>
      <c r="T371" t="s">
        <v>104</v>
      </c>
      <c r="U371">
        <v>1</v>
      </c>
      <c r="V371" t="s">
        <v>62</v>
      </c>
      <c r="W371" s="96">
        <v>46</v>
      </c>
      <c r="X371" t="s">
        <v>379</v>
      </c>
      <c r="Y371" t="s">
        <v>106</v>
      </c>
      <c r="Z371" t="s">
        <v>107</v>
      </c>
      <c r="AA371">
        <v>6000</v>
      </c>
      <c r="AB371" t="s">
        <v>108</v>
      </c>
      <c r="AC371">
        <v>6121</v>
      </c>
      <c r="AD371" t="s">
        <v>109</v>
      </c>
      <c r="AE371" s="96">
        <v>36</v>
      </c>
      <c r="AF371" t="s">
        <v>174</v>
      </c>
      <c r="AG371" s="6">
        <v>37122359.280000001</v>
      </c>
      <c r="AH371" s="1">
        <v>37122359.280000001</v>
      </c>
      <c r="AI371" s="1">
        <v>0</v>
      </c>
      <c r="AJ371" s="1">
        <v>0</v>
      </c>
      <c r="AK371" s="1">
        <f t="shared" si="83"/>
        <v>0</v>
      </c>
      <c r="AL371" s="1">
        <v>0</v>
      </c>
      <c r="AM371" s="1">
        <f t="shared" si="84"/>
        <v>0</v>
      </c>
      <c r="AN371" s="1">
        <v>0</v>
      </c>
      <c r="AO371" s="1">
        <v>0</v>
      </c>
      <c r="AP371" s="1">
        <v>0</v>
      </c>
      <c r="AQ371" s="1">
        <f t="shared" si="85"/>
        <v>37122359.280000001</v>
      </c>
      <c r="AR371">
        <v>0</v>
      </c>
      <c r="AS371">
        <v>0</v>
      </c>
      <c r="AT371">
        <v>0</v>
      </c>
      <c r="AU371">
        <v>0</v>
      </c>
      <c r="AV371">
        <v>0</v>
      </c>
      <c r="AW371" s="93">
        <v>0</v>
      </c>
      <c r="AX371" s="1">
        <f t="shared" si="86"/>
        <v>37122359.280000001</v>
      </c>
      <c r="AY371" s="1">
        <v>0</v>
      </c>
      <c r="AZ371" s="1"/>
      <c r="BA371" s="1"/>
      <c r="BB371" s="1">
        <f t="shared" si="87"/>
        <v>37122359.280000001</v>
      </c>
    </row>
    <row r="372" spans="1:54" hidden="1" x14ac:dyDescent="0.3">
      <c r="A372" t="str">
        <f>VLOOKUP(B372,'Cubo 13 de marzo'!$A$1:$I$384,1,0)</f>
        <v>561210470011</v>
      </c>
      <c r="B372" t="str">
        <f t="shared" si="77"/>
        <v>561210470011</v>
      </c>
      <c r="C372" s="99">
        <v>5</v>
      </c>
      <c r="D372" s="99" t="str">
        <f t="shared" si="78"/>
        <v>612</v>
      </c>
      <c r="E372" s="99" t="str">
        <f t="shared" si="79"/>
        <v>1</v>
      </c>
      <c r="F372" s="99" t="str">
        <f t="shared" si="80"/>
        <v>0</v>
      </c>
      <c r="G372" s="99">
        <f t="shared" si="81"/>
        <v>47</v>
      </c>
      <c r="H372" s="99" t="str">
        <f t="shared" si="82"/>
        <v>00</v>
      </c>
      <c r="I372" s="99">
        <v>11</v>
      </c>
      <c r="J372" t="s">
        <v>124</v>
      </c>
      <c r="K372" t="s">
        <v>125</v>
      </c>
      <c r="L372" t="s">
        <v>81</v>
      </c>
      <c r="M372" t="s">
        <v>615</v>
      </c>
      <c r="N372" t="s">
        <v>606</v>
      </c>
      <c r="O372" t="s">
        <v>82</v>
      </c>
      <c r="P372" t="s">
        <v>102</v>
      </c>
      <c r="Q372" t="s">
        <v>619</v>
      </c>
      <c r="R372" t="s">
        <v>538</v>
      </c>
      <c r="S372" t="s">
        <v>103</v>
      </c>
      <c r="T372" t="s">
        <v>104</v>
      </c>
      <c r="U372">
        <v>1</v>
      </c>
      <c r="V372" t="s">
        <v>62</v>
      </c>
      <c r="W372" s="96">
        <v>47</v>
      </c>
      <c r="X372" t="s">
        <v>382</v>
      </c>
      <c r="Y372" t="s">
        <v>106</v>
      </c>
      <c r="Z372" t="s">
        <v>107</v>
      </c>
      <c r="AA372">
        <v>6000</v>
      </c>
      <c r="AB372" t="s">
        <v>108</v>
      </c>
      <c r="AC372">
        <v>6121</v>
      </c>
      <c r="AD372" t="s">
        <v>109</v>
      </c>
      <c r="AE372" s="96" t="s">
        <v>1148</v>
      </c>
      <c r="AF372" t="s">
        <v>57</v>
      </c>
      <c r="AG372" s="6">
        <v>24500000</v>
      </c>
      <c r="AH372" s="1">
        <v>24500000</v>
      </c>
      <c r="AI372" s="1">
        <v>0</v>
      </c>
      <c r="AJ372" s="1">
        <v>0</v>
      </c>
      <c r="AK372" s="1">
        <f t="shared" si="83"/>
        <v>0</v>
      </c>
      <c r="AL372" s="1">
        <v>0</v>
      </c>
      <c r="AM372" s="1">
        <f t="shared" si="84"/>
        <v>0</v>
      </c>
      <c r="AN372" s="1">
        <v>0</v>
      </c>
      <c r="AO372" s="1">
        <v>0</v>
      </c>
      <c r="AP372" s="1">
        <v>0</v>
      </c>
      <c r="AQ372" s="1">
        <f t="shared" si="85"/>
        <v>24500000</v>
      </c>
      <c r="AR372">
        <v>0</v>
      </c>
      <c r="AS372">
        <v>0</v>
      </c>
      <c r="AT372">
        <v>0</v>
      </c>
      <c r="AU372">
        <v>0</v>
      </c>
      <c r="AV372">
        <v>0</v>
      </c>
      <c r="AW372" s="93">
        <v>0</v>
      </c>
      <c r="AX372" s="1">
        <f t="shared" si="86"/>
        <v>24500000</v>
      </c>
      <c r="AY372" s="1">
        <v>0</v>
      </c>
      <c r="AZ372" s="1"/>
      <c r="BA372" s="1"/>
      <c r="BB372" s="1">
        <f t="shared" si="87"/>
        <v>24500000</v>
      </c>
    </row>
    <row r="373" spans="1:54" hidden="1" x14ac:dyDescent="0.3">
      <c r="A373" t="str">
        <f>VLOOKUP(B373,'Cubo 13 de marzo'!$A$1:$I$384,1,0)</f>
        <v>561210480011</v>
      </c>
      <c r="B373" t="str">
        <f t="shared" si="77"/>
        <v>561210480011</v>
      </c>
      <c r="C373" s="99">
        <v>5</v>
      </c>
      <c r="D373" s="99" t="str">
        <f t="shared" si="78"/>
        <v>612</v>
      </c>
      <c r="E373" s="99" t="str">
        <f t="shared" si="79"/>
        <v>1</v>
      </c>
      <c r="F373" s="99" t="str">
        <f t="shared" si="80"/>
        <v>0</v>
      </c>
      <c r="G373" s="99">
        <f t="shared" si="81"/>
        <v>48</v>
      </c>
      <c r="H373" s="99" t="str">
        <f t="shared" si="82"/>
        <v>00</v>
      </c>
      <c r="I373" s="99">
        <v>11</v>
      </c>
      <c r="J373" t="s">
        <v>124</v>
      </c>
      <c r="K373" t="s">
        <v>125</v>
      </c>
      <c r="L373" t="s">
        <v>81</v>
      </c>
      <c r="M373" t="s">
        <v>615</v>
      </c>
      <c r="N373" t="s">
        <v>606</v>
      </c>
      <c r="O373" t="s">
        <v>82</v>
      </c>
      <c r="P373" t="s">
        <v>102</v>
      </c>
      <c r="Q373" t="s">
        <v>619</v>
      </c>
      <c r="R373" t="s">
        <v>538</v>
      </c>
      <c r="S373" t="s">
        <v>103</v>
      </c>
      <c r="T373" t="s">
        <v>104</v>
      </c>
      <c r="U373">
        <v>1</v>
      </c>
      <c r="V373" t="s">
        <v>62</v>
      </c>
      <c r="W373" s="96">
        <v>48</v>
      </c>
      <c r="X373" t="s">
        <v>105</v>
      </c>
      <c r="Y373" t="s">
        <v>106</v>
      </c>
      <c r="Z373" t="s">
        <v>107</v>
      </c>
      <c r="AA373">
        <v>6000</v>
      </c>
      <c r="AB373" t="s">
        <v>108</v>
      </c>
      <c r="AC373">
        <v>6121</v>
      </c>
      <c r="AD373" t="s">
        <v>109</v>
      </c>
      <c r="AE373" s="96" t="s">
        <v>1148</v>
      </c>
      <c r="AF373" t="s">
        <v>57</v>
      </c>
      <c r="AG373" s="6">
        <v>7500000</v>
      </c>
      <c r="AH373" s="1">
        <v>0</v>
      </c>
      <c r="AI373" s="1">
        <v>7456195.0999999996</v>
      </c>
      <c r="AJ373" s="1">
        <v>7456195.0999999996</v>
      </c>
      <c r="AK373" s="1">
        <f t="shared" si="83"/>
        <v>6778524.71</v>
      </c>
      <c r="AL373" s="1">
        <v>677670.39</v>
      </c>
      <c r="AM373" s="1">
        <f t="shared" si="84"/>
        <v>677670.39</v>
      </c>
      <c r="AN373" s="1">
        <v>0</v>
      </c>
      <c r="AO373" s="1">
        <v>0</v>
      </c>
      <c r="AP373" s="1">
        <v>0</v>
      </c>
      <c r="AQ373" s="1">
        <f t="shared" si="85"/>
        <v>43804.900000000373</v>
      </c>
      <c r="AR373">
        <v>0</v>
      </c>
      <c r="AS373" s="1">
        <v>7500000</v>
      </c>
      <c r="AT373">
        <v>0</v>
      </c>
      <c r="AU373">
        <v>0</v>
      </c>
      <c r="AV373" s="1">
        <v>7500000</v>
      </c>
      <c r="AW373" s="93">
        <v>0</v>
      </c>
      <c r="AX373" s="1">
        <f t="shared" si="86"/>
        <v>7500000</v>
      </c>
      <c r="AY373" s="1">
        <v>0</v>
      </c>
      <c r="AZ373" s="1"/>
      <c r="BA373" s="1"/>
      <c r="BB373" s="1">
        <f t="shared" si="87"/>
        <v>43804.900000000373</v>
      </c>
    </row>
    <row r="374" spans="1:54" hidden="1" x14ac:dyDescent="0.3">
      <c r="A374" t="str">
        <f>VLOOKUP(B374,'Cubo 13 de marzo'!$A$1:$I$384,1,0)</f>
        <v>561310460011</v>
      </c>
      <c r="B374" t="str">
        <f t="shared" si="77"/>
        <v>561310460011</v>
      </c>
      <c r="C374" s="99">
        <v>5</v>
      </c>
      <c r="D374" s="99" t="str">
        <f t="shared" si="78"/>
        <v>613</v>
      </c>
      <c r="E374" s="99" t="str">
        <f t="shared" si="79"/>
        <v>1</v>
      </c>
      <c r="F374" s="99" t="str">
        <f t="shared" si="80"/>
        <v>0</v>
      </c>
      <c r="G374" s="99">
        <f t="shared" si="81"/>
        <v>46</v>
      </c>
      <c r="H374" s="99" t="str">
        <f t="shared" si="82"/>
        <v>00</v>
      </c>
      <c r="I374" s="99">
        <v>11</v>
      </c>
      <c r="J374" t="s">
        <v>124</v>
      </c>
      <c r="K374" t="s">
        <v>125</v>
      </c>
      <c r="L374" t="s">
        <v>81</v>
      </c>
      <c r="M374" t="s">
        <v>615</v>
      </c>
      <c r="N374" t="s">
        <v>606</v>
      </c>
      <c r="O374" t="s">
        <v>82</v>
      </c>
      <c r="P374" t="s">
        <v>102</v>
      </c>
      <c r="Q374" t="s">
        <v>619</v>
      </c>
      <c r="R374" t="s">
        <v>538</v>
      </c>
      <c r="S374" t="s">
        <v>103</v>
      </c>
      <c r="T374" t="s">
        <v>104</v>
      </c>
      <c r="U374">
        <v>1</v>
      </c>
      <c r="V374" t="s">
        <v>62</v>
      </c>
      <c r="W374" s="96">
        <v>46</v>
      </c>
      <c r="X374" t="s">
        <v>379</v>
      </c>
      <c r="Y374" t="s">
        <v>106</v>
      </c>
      <c r="Z374" t="s">
        <v>107</v>
      </c>
      <c r="AA374">
        <v>6000</v>
      </c>
      <c r="AB374" t="s">
        <v>108</v>
      </c>
      <c r="AC374">
        <v>6131</v>
      </c>
      <c r="AD374" t="s">
        <v>380</v>
      </c>
      <c r="AE374" s="96" t="s">
        <v>1148</v>
      </c>
      <c r="AF374" t="s">
        <v>57</v>
      </c>
      <c r="AG374" s="6">
        <v>26624817.600000001</v>
      </c>
      <c r="AH374" s="1">
        <v>26624817</v>
      </c>
      <c r="AI374" s="1">
        <v>26624817.600000001</v>
      </c>
      <c r="AJ374" s="1">
        <v>26624817.600000001</v>
      </c>
      <c r="AK374" s="1">
        <f t="shared" si="83"/>
        <v>26624817.600000001</v>
      </c>
      <c r="AL374" s="1">
        <v>0</v>
      </c>
      <c r="AM374" s="1">
        <f t="shared" si="84"/>
        <v>0</v>
      </c>
      <c r="AN374" s="1">
        <v>0</v>
      </c>
      <c r="AO374" s="1">
        <v>0</v>
      </c>
      <c r="AP374" s="1">
        <v>0</v>
      </c>
      <c r="AQ374" s="1">
        <f t="shared" si="85"/>
        <v>0</v>
      </c>
      <c r="AR374">
        <v>0</v>
      </c>
      <c r="AS374">
        <v>0.6</v>
      </c>
      <c r="AT374">
        <v>0</v>
      </c>
      <c r="AU374">
        <v>0</v>
      </c>
      <c r="AV374">
        <v>0.6</v>
      </c>
      <c r="AW374" s="93">
        <v>0</v>
      </c>
      <c r="AX374" s="1">
        <f t="shared" si="86"/>
        <v>26624817.600000001</v>
      </c>
      <c r="AY374" s="1">
        <v>0</v>
      </c>
      <c r="AZ374" s="1"/>
      <c r="BA374" s="1"/>
      <c r="BB374" s="1">
        <f t="shared" si="87"/>
        <v>0</v>
      </c>
    </row>
    <row r="375" spans="1:54" hidden="1" x14ac:dyDescent="0.3">
      <c r="A375" t="str">
        <f>VLOOKUP(B375,'Cubo 13 de marzo'!$A$1:$I$384,1,0)</f>
        <v>561310463711</v>
      </c>
      <c r="B375" t="str">
        <f t="shared" si="77"/>
        <v>561310463711</v>
      </c>
      <c r="C375" s="99">
        <v>5</v>
      </c>
      <c r="D375" s="99" t="str">
        <f t="shared" si="78"/>
        <v>613</v>
      </c>
      <c r="E375" s="99" t="str">
        <f t="shared" si="79"/>
        <v>1</v>
      </c>
      <c r="F375" s="99" t="str">
        <f t="shared" si="80"/>
        <v>0</v>
      </c>
      <c r="G375" s="99">
        <f t="shared" si="81"/>
        <v>46</v>
      </c>
      <c r="H375" s="99">
        <f t="shared" si="82"/>
        <v>37</v>
      </c>
      <c r="I375" s="99">
        <v>11</v>
      </c>
      <c r="J375" t="s">
        <v>124</v>
      </c>
      <c r="K375" t="s">
        <v>125</v>
      </c>
      <c r="L375" t="s">
        <v>81</v>
      </c>
      <c r="M375" t="s">
        <v>615</v>
      </c>
      <c r="N375" t="s">
        <v>606</v>
      </c>
      <c r="O375" t="s">
        <v>82</v>
      </c>
      <c r="P375" t="s">
        <v>102</v>
      </c>
      <c r="Q375" t="s">
        <v>619</v>
      </c>
      <c r="R375" t="s">
        <v>538</v>
      </c>
      <c r="S375" t="s">
        <v>103</v>
      </c>
      <c r="T375" t="s">
        <v>104</v>
      </c>
      <c r="U375">
        <v>1</v>
      </c>
      <c r="V375" t="s">
        <v>62</v>
      </c>
      <c r="W375" s="96">
        <v>46</v>
      </c>
      <c r="X375" t="s">
        <v>379</v>
      </c>
      <c r="Y375" t="s">
        <v>106</v>
      </c>
      <c r="Z375" t="s">
        <v>107</v>
      </c>
      <c r="AA375">
        <v>6000</v>
      </c>
      <c r="AB375" t="s">
        <v>108</v>
      </c>
      <c r="AC375">
        <v>6131</v>
      </c>
      <c r="AD375" t="s">
        <v>380</v>
      </c>
      <c r="AE375" s="96">
        <v>37</v>
      </c>
      <c r="AF375" t="s">
        <v>381</v>
      </c>
      <c r="AG375" s="6">
        <v>62845365.149999999</v>
      </c>
      <c r="AH375" s="1">
        <v>62500000.600000001</v>
      </c>
      <c r="AI375" s="1">
        <v>0</v>
      </c>
      <c r="AJ375" s="1">
        <v>0</v>
      </c>
      <c r="AK375" s="1">
        <f t="shared" si="83"/>
        <v>0</v>
      </c>
      <c r="AL375" s="1">
        <v>0</v>
      </c>
      <c r="AM375" s="1">
        <f t="shared" si="84"/>
        <v>0</v>
      </c>
      <c r="AN375" s="1">
        <v>0</v>
      </c>
      <c r="AO375" s="1">
        <v>0</v>
      </c>
      <c r="AP375" s="1">
        <v>0</v>
      </c>
      <c r="AQ375" s="1">
        <f t="shared" si="85"/>
        <v>62845365.149999999</v>
      </c>
      <c r="AR375" s="1">
        <v>345365.15</v>
      </c>
      <c r="AS375">
        <v>0</v>
      </c>
      <c r="AT375">
        <v>0</v>
      </c>
      <c r="AU375">
        <v>0.6</v>
      </c>
      <c r="AV375" s="1">
        <v>345364.55</v>
      </c>
      <c r="AW375" s="93">
        <v>0</v>
      </c>
      <c r="AX375" s="1">
        <f t="shared" si="86"/>
        <v>62845365.149999999</v>
      </c>
      <c r="AY375" s="1">
        <v>0</v>
      </c>
      <c r="AZ375" s="1"/>
      <c r="BA375" s="1"/>
      <c r="BB375" s="1">
        <f t="shared" si="87"/>
        <v>62845365.149999999</v>
      </c>
    </row>
    <row r="376" spans="1:54" hidden="1" x14ac:dyDescent="0.3">
      <c r="A376" t="str">
        <f>VLOOKUP(B376,'Cubo 13 de marzo'!$A$1:$I$384,1,0)</f>
        <v>561310480011</v>
      </c>
      <c r="B376" t="str">
        <f t="shared" si="77"/>
        <v>561310480011</v>
      </c>
      <c r="C376" s="99">
        <v>5</v>
      </c>
      <c r="D376" s="99" t="str">
        <f t="shared" si="78"/>
        <v>613</v>
      </c>
      <c r="E376" s="99" t="str">
        <f t="shared" si="79"/>
        <v>1</v>
      </c>
      <c r="F376" s="99" t="str">
        <f t="shared" si="80"/>
        <v>0</v>
      </c>
      <c r="G376" s="99">
        <f t="shared" si="81"/>
        <v>48</v>
      </c>
      <c r="H376" s="99" t="str">
        <f t="shared" si="82"/>
        <v>00</v>
      </c>
      <c r="I376" s="99">
        <v>11</v>
      </c>
      <c r="J376" t="s">
        <v>124</v>
      </c>
      <c r="K376" t="s">
        <v>125</v>
      </c>
      <c r="L376" t="s">
        <v>81</v>
      </c>
      <c r="M376" t="s">
        <v>615</v>
      </c>
      <c r="N376" t="s">
        <v>606</v>
      </c>
      <c r="O376" t="s">
        <v>82</v>
      </c>
      <c r="P376" t="s">
        <v>102</v>
      </c>
      <c r="Q376" t="s">
        <v>619</v>
      </c>
      <c r="R376" t="s">
        <v>538</v>
      </c>
      <c r="S376" t="s">
        <v>103</v>
      </c>
      <c r="T376" t="s">
        <v>104</v>
      </c>
      <c r="U376">
        <v>1</v>
      </c>
      <c r="V376" t="s">
        <v>62</v>
      </c>
      <c r="W376" s="96">
        <v>48</v>
      </c>
      <c r="X376" t="s">
        <v>105</v>
      </c>
      <c r="Y376" t="s">
        <v>106</v>
      </c>
      <c r="Z376" t="s">
        <v>107</v>
      </c>
      <c r="AA376">
        <v>6000</v>
      </c>
      <c r="AB376" t="s">
        <v>108</v>
      </c>
      <c r="AC376">
        <v>6131</v>
      </c>
      <c r="AD376" t="s">
        <v>380</v>
      </c>
      <c r="AE376" s="96" t="s">
        <v>1148</v>
      </c>
      <c r="AF376" t="s">
        <v>57</v>
      </c>
      <c r="AG376" s="6">
        <v>79489707.819999993</v>
      </c>
      <c r="AH376" s="1">
        <v>3999999.36</v>
      </c>
      <c r="AI376" s="1">
        <v>4580193.3</v>
      </c>
      <c r="AJ376" s="1">
        <v>4580193.3</v>
      </c>
      <c r="AK376" s="1">
        <f t="shared" si="83"/>
        <v>4580193.3</v>
      </c>
      <c r="AL376" s="1">
        <v>0</v>
      </c>
      <c r="AM376" s="1">
        <f t="shared" si="84"/>
        <v>0</v>
      </c>
      <c r="AN376" s="1">
        <v>0</v>
      </c>
      <c r="AO376" s="1">
        <v>0</v>
      </c>
      <c r="AP376" s="1">
        <v>0</v>
      </c>
      <c r="AQ376" s="1">
        <f t="shared" si="85"/>
        <v>74909514.519999996</v>
      </c>
      <c r="AR376" s="1">
        <v>74889707.819999993</v>
      </c>
      <c r="AS376" s="1">
        <v>2000000.64</v>
      </c>
      <c r="AT376">
        <v>0</v>
      </c>
      <c r="AU376" s="1">
        <v>1400000</v>
      </c>
      <c r="AV376" s="1">
        <v>75489708.459999993</v>
      </c>
      <c r="AW376" s="93">
        <v>0</v>
      </c>
      <c r="AX376" s="1">
        <f t="shared" si="86"/>
        <v>79489707.819999993</v>
      </c>
      <c r="AY376" s="1">
        <v>0</v>
      </c>
      <c r="AZ376" s="1"/>
      <c r="BA376" s="1"/>
      <c r="BB376" s="1">
        <f t="shared" si="87"/>
        <v>74909514.519999996</v>
      </c>
    </row>
    <row r="377" spans="1:54" hidden="1" x14ac:dyDescent="0.3">
      <c r="A377" t="str">
        <f>VLOOKUP(B377,'Cubo 13 de marzo'!$A$1:$I$384,1,0)</f>
        <v>561311480025</v>
      </c>
      <c r="B377" t="str">
        <f t="shared" si="77"/>
        <v>561311480025</v>
      </c>
      <c r="C377" s="99">
        <v>5</v>
      </c>
      <c r="D377" s="99" t="str">
        <f t="shared" si="78"/>
        <v>613</v>
      </c>
      <c r="E377" s="99" t="str">
        <f t="shared" si="79"/>
        <v>1</v>
      </c>
      <c r="F377" s="99" t="str">
        <f t="shared" si="80"/>
        <v>1</v>
      </c>
      <c r="G377" s="99">
        <f t="shared" si="81"/>
        <v>48</v>
      </c>
      <c r="H377" s="99" t="str">
        <f t="shared" si="82"/>
        <v>00</v>
      </c>
      <c r="I377" s="99">
        <v>25</v>
      </c>
      <c r="J377" t="s">
        <v>502</v>
      </c>
      <c r="K377" t="s">
        <v>503</v>
      </c>
      <c r="L377" t="s">
        <v>81</v>
      </c>
      <c r="M377" t="s">
        <v>615</v>
      </c>
      <c r="N377" t="s">
        <v>606</v>
      </c>
      <c r="O377" t="s">
        <v>82</v>
      </c>
      <c r="P377" t="s">
        <v>102</v>
      </c>
      <c r="Q377" t="s">
        <v>619</v>
      </c>
      <c r="R377" t="s">
        <v>538</v>
      </c>
      <c r="S377" t="s">
        <v>103</v>
      </c>
      <c r="T377" t="s">
        <v>104</v>
      </c>
      <c r="U377">
        <v>1</v>
      </c>
      <c r="V377" t="s">
        <v>62</v>
      </c>
      <c r="W377" s="96">
        <v>48</v>
      </c>
      <c r="X377" t="s">
        <v>105</v>
      </c>
      <c r="Y377" t="s">
        <v>106</v>
      </c>
      <c r="Z377" t="s">
        <v>107</v>
      </c>
      <c r="AA377">
        <v>6000</v>
      </c>
      <c r="AB377" t="s">
        <v>108</v>
      </c>
      <c r="AC377">
        <v>6131</v>
      </c>
      <c r="AD377" t="s">
        <v>380</v>
      </c>
      <c r="AE377" s="96" t="s">
        <v>1148</v>
      </c>
      <c r="AF377" t="s">
        <v>57</v>
      </c>
      <c r="AG377" s="6">
        <v>36909499.600000001</v>
      </c>
      <c r="AH377" s="1">
        <v>37975439.240000002</v>
      </c>
      <c r="AI377" s="1">
        <v>0</v>
      </c>
      <c r="AJ377" s="1">
        <v>0</v>
      </c>
      <c r="AK377" s="1">
        <f t="shared" si="83"/>
        <v>0</v>
      </c>
      <c r="AL377" s="1">
        <v>0</v>
      </c>
      <c r="AM377" s="1">
        <f t="shared" si="84"/>
        <v>0</v>
      </c>
      <c r="AN377" s="1">
        <v>0</v>
      </c>
      <c r="AO377" s="1">
        <v>0</v>
      </c>
      <c r="AP377" s="1">
        <v>0</v>
      </c>
      <c r="AQ377" s="1">
        <f t="shared" si="85"/>
        <v>36909499.600000001</v>
      </c>
      <c r="AR377">
        <v>0</v>
      </c>
      <c r="AS377">
        <v>0</v>
      </c>
      <c r="AT377">
        <v>0</v>
      </c>
      <c r="AU377" s="1">
        <v>1065939.6399999999</v>
      </c>
      <c r="AV377" s="1">
        <v>-1065939.6399999999</v>
      </c>
      <c r="AW377" s="93">
        <v>0</v>
      </c>
      <c r="AX377" s="1">
        <f t="shared" si="86"/>
        <v>36909499.600000001</v>
      </c>
      <c r="AY377" s="1">
        <v>0</v>
      </c>
      <c r="AZ377" s="1"/>
      <c r="BA377" s="1"/>
      <c r="BB377" s="1">
        <f t="shared" si="87"/>
        <v>36909499.600000001</v>
      </c>
    </row>
    <row r="378" spans="1:54" hidden="1" x14ac:dyDescent="0.3">
      <c r="A378" t="str">
        <f>VLOOKUP(B378,'Cubo 13 de marzo'!$A$1:$I$384,1,0)</f>
        <v>561311487925</v>
      </c>
      <c r="B378" t="str">
        <f t="shared" si="77"/>
        <v>561311487925</v>
      </c>
      <c r="C378" s="99">
        <v>5</v>
      </c>
      <c r="D378" s="99" t="str">
        <f t="shared" si="78"/>
        <v>613</v>
      </c>
      <c r="E378" s="99" t="str">
        <f t="shared" si="79"/>
        <v>1</v>
      </c>
      <c r="F378" s="99" t="str">
        <f t="shared" si="80"/>
        <v>1</v>
      </c>
      <c r="G378" s="99">
        <f t="shared" si="81"/>
        <v>48</v>
      </c>
      <c r="H378" s="99">
        <f t="shared" si="82"/>
        <v>79</v>
      </c>
      <c r="I378" s="99">
        <v>25</v>
      </c>
      <c r="J378" t="s">
        <v>502</v>
      </c>
      <c r="K378" t="s">
        <v>503</v>
      </c>
      <c r="L378" t="s">
        <v>81</v>
      </c>
      <c r="M378" t="s">
        <v>615</v>
      </c>
      <c r="N378" t="s">
        <v>606</v>
      </c>
      <c r="O378" t="s">
        <v>82</v>
      </c>
      <c r="P378" t="s">
        <v>102</v>
      </c>
      <c r="Q378" t="s">
        <v>619</v>
      </c>
      <c r="R378" t="s">
        <v>538</v>
      </c>
      <c r="S378" t="s">
        <v>103</v>
      </c>
      <c r="T378" t="s">
        <v>104</v>
      </c>
      <c r="U378">
        <v>1</v>
      </c>
      <c r="V378" t="s">
        <v>62</v>
      </c>
      <c r="W378" s="96">
        <v>48</v>
      </c>
      <c r="X378" t="s">
        <v>105</v>
      </c>
      <c r="Y378" t="s">
        <v>106</v>
      </c>
      <c r="Z378" t="s">
        <v>107</v>
      </c>
      <c r="AA378">
        <v>6000</v>
      </c>
      <c r="AB378" t="s">
        <v>108</v>
      </c>
      <c r="AC378">
        <v>6131</v>
      </c>
      <c r="AD378" t="s">
        <v>380</v>
      </c>
      <c r="AE378" s="96">
        <v>79</v>
      </c>
      <c r="AF378" t="s">
        <v>504</v>
      </c>
      <c r="AG378" s="6">
        <v>1065939</v>
      </c>
      <c r="AH378" s="1">
        <v>0</v>
      </c>
      <c r="AI378" s="1">
        <v>0</v>
      </c>
      <c r="AJ378" s="1">
        <v>0</v>
      </c>
      <c r="AK378" s="1">
        <f t="shared" si="83"/>
        <v>0</v>
      </c>
      <c r="AL378" s="1">
        <v>0</v>
      </c>
      <c r="AM378" s="1">
        <f t="shared" si="84"/>
        <v>0</v>
      </c>
      <c r="AN378" s="1">
        <v>0</v>
      </c>
      <c r="AO378" s="1">
        <v>0</v>
      </c>
      <c r="AP378" s="1">
        <v>0</v>
      </c>
      <c r="AQ378" s="1">
        <f t="shared" si="85"/>
        <v>1065939</v>
      </c>
      <c r="AR378">
        <v>0</v>
      </c>
      <c r="AS378" s="1">
        <v>1065939</v>
      </c>
      <c r="AT378">
        <v>0</v>
      </c>
      <c r="AU378">
        <v>0</v>
      </c>
      <c r="AV378" s="1">
        <v>1065939</v>
      </c>
      <c r="AW378" s="93">
        <v>0</v>
      </c>
      <c r="AX378" s="1">
        <f t="shared" si="86"/>
        <v>1065939</v>
      </c>
      <c r="AY378" s="1">
        <v>0</v>
      </c>
      <c r="AZ378" s="1"/>
      <c r="BA378" s="1"/>
      <c r="BB378" s="1">
        <f t="shared" si="87"/>
        <v>1065939</v>
      </c>
    </row>
    <row r="379" spans="1:54" hidden="1" x14ac:dyDescent="0.3">
      <c r="A379" t="str">
        <f>VLOOKUP(B379,'Cubo 13 de marzo'!$A$1:$I$384,1,0)</f>
        <v>561512480025</v>
      </c>
      <c r="B379" t="str">
        <f t="shared" si="77"/>
        <v>561512480025</v>
      </c>
      <c r="C379" s="99">
        <v>5</v>
      </c>
      <c r="D379" s="99" t="str">
        <f t="shared" si="78"/>
        <v>615</v>
      </c>
      <c r="E379" s="99" t="str">
        <f t="shared" si="79"/>
        <v>1</v>
      </c>
      <c r="F379" s="99" t="str">
        <f t="shared" si="80"/>
        <v>2</v>
      </c>
      <c r="G379" s="99">
        <f t="shared" si="81"/>
        <v>48</v>
      </c>
      <c r="H379" s="99" t="str">
        <f t="shared" si="82"/>
        <v>00</v>
      </c>
      <c r="I379" s="99">
        <v>25</v>
      </c>
      <c r="J379" t="s">
        <v>32</v>
      </c>
      <c r="K379" t="s">
        <v>33</v>
      </c>
      <c r="L379" t="s">
        <v>81</v>
      </c>
      <c r="M379" t="s">
        <v>615</v>
      </c>
      <c r="N379" t="s">
        <v>606</v>
      </c>
      <c r="O379" t="s">
        <v>82</v>
      </c>
      <c r="P379" t="s">
        <v>102</v>
      </c>
      <c r="Q379" t="s">
        <v>619</v>
      </c>
      <c r="R379" t="s">
        <v>538</v>
      </c>
      <c r="S379" t="s">
        <v>103</v>
      </c>
      <c r="T379" t="s">
        <v>104</v>
      </c>
      <c r="U379">
        <v>1</v>
      </c>
      <c r="V379" t="s">
        <v>62</v>
      </c>
      <c r="W379" s="96">
        <v>48</v>
      </c>
      <c r="X379" t="s">
        <v>105</v>
      </c>
      <c r="Y379" t="s">
        <v>106</v>
      </c>
      <c r="Z379" t="s">
        <v>107</v>
      </c>
      <c r="AA379">
        <v>6000</v>
      </c>
      <c r="AB379" t="s">
        <v>108</v>
      </c>
      <c r="AC379">
        <v>6151</v>
      </c>
      <c r="AD379" t="s">
        <v>110</v>
      </c>
      <c r="AE379" s="96" t="s">
        <v>1148</v>
      </c>
      <c r="AF379" t="s">
        <v>57</v>
      </c>
      <c r="AG379" s="6">
        <v>215904622.18000001</v>
      </c>
      <c r="AH379" s="1">
        <v>0</v>
      </c>
      <c r="AI379" s="1">
        <v>0</v>
      </c>
      <c r="AJ379" s="1">
        <v>0</v>
      </c>
      <c r="AK379" s="1">
        <f t="shared" si="83"/>
        <v>0</v>
      </c>
      <c r="AL379" s="1">
        <v>0</v>
      </c>
      <c r="AM379" s="1">
        <f t="shared" si="84"/>
        <v>0</v>
      </c>
      <c r="AN379" s="1">
        <v>0</v>
      </c>
      <c r="AO379" s="1">
        <v>0</v>
      </c>
      <c r="AP379" s="1">
        <v>0</v>
      </c>
      <c r="AQ379" s="1">
        <f t="shared" si="85"/>
        <v>215904622.18000001</v>
      </c>
      <c r="AR379" s="1">
        <v>63486729</v>
      </c>
      <c r="AS379" s="1">
        <v>152417893.18000001</v>
      </c>
      <c r="AT379">
        <v>0</v>
      </c>
      <c r="AU379">
        <v>0</v>
      </c>
      <c r="AV379" s="1">
        <v>215904622.18000001</v>
      </c>
      <c r="AW379" s="93">
        <v>0</v>
      </c>
      <c r="AX379" s="1">
        <f t="shared" si="86"/>
        <v>215904622.18000001</v>
      </c>
      <c r="AY379" s="1">
        <v>0</v>
      </c>
      <c r="AZ379" s="1"/>
      <c r="BA379" s="1"/>
      <c r="BB379" s="1">
        <f t="shared" si="87"/>
        <v>215904622.18000001</v>
      </c>
    </row>
    <row r="380" spans="1:54" hidden="1" x14ac:dyDescent="0.3">
      <c r="A380" t="str">
        <f>VLOOKUP(B380,'Cubo 13 de marzo'!$A$1:$I$384,1,0)</f>
        <v>561510460011</v>
      </c>
      <c r="B380" t="str">
        <f t="shared" si="77"/>
        <v>561510460011</v>
      </c>
      <c r="C380" s="99">
        <v>5</v>
      </c>
      <c r="D380" s="99" t="str">
        <f t="shared" si="78"/>
        <v>615</v>
      </c>
      <c r="E380" s="99" t="str">
        <f t="shared" si="79"/>
        <v>1</v>
      </c>
      <c r="F380" s="99" t="str">
        <f t="shared" si="80"/>
        <v>0</v>
      </c>
      <c r="G380" s="99">
        <f t="shared" si="81"/>
        <v>46</v>
      </c>
      <c r="H380" s="99" t="str">
        <f t="shared" si="82"/>
        <v>00</v>
      </c>
      <c r="I380" s="99">
        <v>11</v>
      </c>
      <c r="J380" t="s">
        <v>124</v>
      </c>
      <c r="K380" t="s">
        <v>125</v>
      </c>
      <c r="L380" t="s">
        <v>81</v>
      </c>
      <c r="M380" t="s">
        <v>615</v>
      </c>
      <c r="N380" t="s">
        <v>606</v>
      </c>
      <c r="O380" t="s">
        <v>82</v>
      </c>
      <c r="P380" t="s">
        <v>102</v>
      </c>
      <c r="Q380" t="s">
        <v>619</v>
      </c>
      <c r="R380" t="s">
        <v>538</v>
      </c>
      <c r="S380" t="s">
        <v>103</v>
      </c>
      <c r="T380" t="s">
        <v>104</v>
      </c>
      <c r="U380">
        <v>1</v>
      </c>
      <c r="V380" t="s">
        <v>62</v>
      </c>
      <c r="W380" s="96">
        <v>46</v>
      </c>
      <c r="X380" t="s">
        <v>379</v>
      </c>
      <c r="Y380" t="s">
        <v>106</v>
      </c>
      <c r="Z380" t="s">
        <v>107</v>
      </c>
      <c r="AA380">
        <v>6000</v>
      </c>
      <c r="AB380" t="s">
        <v>108</v>
      </c>
      <c r="AC380">
        <v>6151</v>
      </c>
      <c r="AD380" t="s">
        <v>110</v>
      </c>
      <c r="AE380" s="96" t="s">
        <v>1148</v>
      </c>
      <c r="AF380" t="s">
        <v>57</v>
      </c>
      <c r="AG380" s="6">
        <v>270180971.16000003</v>
      </c>
      <c r="AH380" s="1">
        <v>270180971.16000003</v>
      </c>
      <c r="AI380" s="1">
        <v>270180971.16000003</v>
      </c>
      <c r="AJ380" s="1">
        <v>270180971.16000003</v>
      </c>
      <c r="AK380" s="1">
        <f t="shared" si="83"/>
        <v>255774222.46000004</v>
      </c>
      <c r="AL380" s="1">
        <v>14406748.699999999</v>
      </c>
      <c r="AM380" s="1">
        <f t="shared" si="84"/>
        <v>0</v>
      </c>
      <c r="AN380" s="1">
        <v>14406748.699999999</v>
      </c>
      <c r="AO380" s="1">
        <v>0</v>
      </c>
      <c r="AP380" s="1">
        <v>14406748.699999999</v>
      </c>
      <c r="AQ380" s="1">
        <f t="shared" si="85"/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 s="93">
        <v>0</v>
      </c>
      <c r="AX380" s="1">
        <f t="shared" si="86"/>
        <v>270180971.16000003</v>
      </c>
      <c r="AY380" s="1">
        <v>0</v>
      </c>
      <c r="AZ380" s="1"/>
      <c r="BA380" s="1"/>
      <c r="BB380" s="1">
        <f t="shared" si="87"/>
        <v>0</v>
      </c>
    </row>
    <row r="381" spans="1:54" hidden="1" x14ac:dyDescent="0.3">
      <c r="A381" t="str">
        <f>VLOOKUP(B381,'Cubo 13 de marzo'!$A$1:$I$384,1,0)</f>
        <v>561510470011</v>
      </c>
      <c r="B381" t="str">
        <f t="shared" si="77"/>
        <v>561510470011</v>
      </c>
      <c r="C381" s="99">
        <v>5</v>
      </c>
      <c r="D381" s="99" t="str">
        <f t="shared" si="78"/>
        <v>615</v>
      </c>
      <c r="E381" s="99" t="str">
        <f t="shared" si="79"/>
        <v>1</v>
      </c>
      <c r="F381" s="99" t="str">
        <f t="shared" si="80"/>
        <v>0</v>
      </c>
      <c r="G381" s="99">
        <f t="shared" si="81"/>
        <v>47</v>
      </c>
      <c r="H381" s="99" t="str">
        <f t="shared" si="82"/>
        <v>00</v>
      </c>
      <c r="I381" s="99">
        <v>11</v>
      </c>
      <c r="J381" t="s">
        <v>124</v>
      </c>
      <c r="K381" t="s">
        <v>125</v>
      </c>
      <c r="L381" t="s">
        <v>81</v>
      </c>
      <c r="M381" t="s">
        <v>615</v>
      </c>
      <c r="N381" t="s">
        <v>606</v>
      </c>
      <c r="O381" t="s">
        <v>82</v>
      </c>
      <c r="P381" t="s">
        <v>102</v>
      </c>
      <c r="Q381" t="s">
        <v>619</v>
      </c>
      <c r="R381" t="s">
        <v>538</v>
      </c>
      <c r="S381" t="s">
        <v>103</v>
      </c>
      <c r="T381" t="s">
        <v>104</v>
      </c>
      <c r="U381">
        <v>1</v>
      </c>
      <c r="V381" t="s">
        <v>62</v>
      </c>
      <c r="W381" s="96">
        <v>47</v>
      </c>
      <c r="X381" t="s">
        <v>382</v>
      </c>
      <c r="Y381" t="s">
        <v>106</v>
      </c>
      <c r="Z381" t="s">
        <v>107</v>
      </c>
      <c r="AA381">
        <v>6000</v>
      </c>
      <c r="AB381" t="s">
        <v>108</v>
      </c>
      <c r="AC381">
        <v>6151</v>
      </c>
      <c r="AD381" t="s">
        <v>110</v>
      </c>
      <c r="AE381" s="96" t="s">
        <v>1148</v>
      </c>
      <c r="AF381" t="s">
        <v>57</v>
      </c>
      <c r="AG381" s="6">
        <v>35000000</v>
      </c>
      <c r="AH381" s="1">
        <v>35000000</v>
      </c>
      <c r="AI381" s="1">
        <v>0</v>
      </c>
      <c r="AJ381" s="1">
        <v>0</v>
      </c>
      <c r="AK381" s="1">
        <f t="shared" si="83"/>
        <v>0</v>
      </c>
      <c r="AL381" s="1">
        <v>0</v>
      </c>
      <c r="AM381" s="1">
        <f t="shared" si="84"/>
        <v>0</v>
      </c>
      <c r="AN381" s="1">
        <v>0</v>
      </c>
      <c r="AO381" s="1">
        <v>0</v>
      </c>
      <c r="AP381" s="1">
        <v>0</v>
      </c>
      <c r="AQ381" s="1">
        <f t="shared" si="85"/>
        <v>35000000</v>
      </c>
      <c r="AR381">
        <v>0</v>
      </c>
      <c r="AS381">
        <v>0</v>
      </c>
      <c r="AT381">
        <v>0</v>
      </c>
      <c r="AU381">
        <v>0</v>
      </c>
      <c r="AV381">
        <v>0</v>
      </c>
      <c r="AW381" s="93">
        <v>0</v>
      </c>
      <c r="AX381" s="1">
        <f t="shared" si="86"/>
        <v>35000000</v>
      </c>
      <c r="AY381" s="1">
        <v>0</v>
      </c>
      <c r="AZ381" s="1"/>
      <c r="BA381" s="1"/>
      <c r="BB381" s="1">
        <f t="shared" si="87"/>
        <v>35000000</v>
      </c>
    </row>
    <row r="382" spans="1:54" hidden="1" x14ac:dyDescent="0.3">
      <c r="A382" t="str">
        <f>VLOOKUP(B382,'Cubo 13 de marzo'!$A$1:$I$384,1,0)</f>
        <v>561510480011</v>
      </c>
      <c r="B382" t="str">
        <f t="shared" si="77"/>
        <v>561510480011</v>
      </c>
      <c r="C382" s="99">
        <v>5</v>
      </c>
      <c r="D382" s="99" t="str">
        <f t="shared" si="78"/>
        <v>615</v>
      </c>
      <c r="E382" s="99" t="str">
        <f t="shared" si="79"/>
        <v>1</v>
      </c>
      <c r="F382" s="99" t="str">
        <f t="shared" si="80"/>
        <v>0</v>
      </c>
      <c r="G382" s="99">
        <f t="shared" si="81"/>
        <v>48</v>
      </c>
      <c r="H382" s="99" t="str">
        <f t="shared" si="82"/>
        <v>00</v>
      </c>
      <c r="I382" s="99">
        <v>11</v>
      </c>
      <c r="J382" t="s">
        <v>124</v>
      </c>
      <c r="K382" t="s">
        <v>125</v>
      </c>
      <c r="L382" t="s">
        <v>81</v>
      </c>
      <c r="M382" t="s">
        <v>615</v>
      </c>
      <c r="N382" t="s">
        <v>606</v>
      </c>
      <c r="O382" t="s">
        <v>82</v>
      </c>
      <c r="P382" t="s">
        <v>102</v>
      </c>
      <c r="Q382" t="s">
        <v>619</v>
      </c>
      <c r="R382" t="s">
        <v>538</v>
      </c>
      <c r="S382" t="s">
        <v>103</v>
      </c>
      <c r="T382" t="s">
        <v>104</v>
      </c>
      <c r="U382">
        <v>1</v>
      </c>
      <c r="V382" t="s">
        <v>62</v>
      </c>
      <c r="W382" s="96">
        <v>48</v>
      </c>
      <c r="X382" t="s">
        <v>105</v>
      </c>
      <c r="Y382" t="s">
        <v>106</v>
      </c>
      <c r="Z382" t="s">
        <v>107</v>
      </c>
      <c r="AA382">
        <v>6000</v>
      </c>
      <c r="AB382" t="s">
        <v>108</v>
      </c>
      <c r="AC382">
        <v>6151</v>
      </c>
      <c r="AD382" t="s">
        <v>110</v>
      </c>
      <c r="AE382" s="96" t="s">
        <v>1148</v>
      </c>
      <c r="AF382" t="s">
        <v>57</v>
      </c>
      <c r="AG382" s="6">
        <v>337900000</v>
      </c>
      <c r="AH382" s="1">
        <v>46000004.880000003</v>
      </c>
      <c r="AI382" s="1">
        <v>31713935.390000001</v>
      </c>
      <c r="AJ382" s="1">
        <v>31713935.390000001</v>
      </c>
      <c r="AK382" s="1">
        <f t="shared" si="83"/>
        <v>25164002.84</v>
      </c>
      <c r="AL382" s="1">
        <v>6549932.5499999998</v>
      </c>
      <c r="AM382" s="1">
        <f t="shared" si="84"/>
        <v>6549932.5499999998</v>
      </c>
      <c r="AN382" s="1">
        <v>0</v>
      </c>
      <c r="AO382" s="1">
        <v>0</v>
      </c>
      <c r="AP382" s="1">
        <v>0</v>
      </c>
      <c r="AQ382" s="1">
        <f t="shared" si="85"/>
        <v>306186064.61000001</v>
      </c>
      <c r="AR382" s="1">
        <v>300000000</v>
      </c>
      <c r="AS382">
        <v>0</v>
      </c>
      <c r="AT382">
        <v>0</v>
      </c>
      <c r="AU382" s="1">
        <v>8100004.8799999999</v>
      </c>
      <c r="AV382" s="1">
        <v>291899995.12</v>
      </c>
      <c r="AW382" s="93">
        <v>0</v>
      </c>
      <c r="AX382" s="1">
        <f t="shared" si="86"/>
        <v>337900000</v>
      </c>
      <c r="AY382" s="1">
        <v>0</v>
      </c>
      <c r="AZ382" s="1"/>
      <c r="BA382" s="1"/>
      <c r="BB382" s="1">
        <f t="shared" si="87"/>
        <v>306186064.61000001</v>
      </c>
    </row>
    <row r="383" spans="1:54" hidden="1" x14ac:dyDescent="0.3">
      <c r="A383" t="str">
        <f>VLOOKUP(B383,'Cubo 13 de marzo'!$A$1:$I$384,1,0)</f>
        <v>561511480025</v>
      </c>
      <c r="B383" t="str">
        <f t="shared" si="77"/>
        <v>561511480025</v>
      </c>
      <c r="C383" s="99">
        <v>5</v>
      </c>
      <c r="D383" s="99" t="str">
        <f t="shared" si="78"/>
        <v>615</v>
      </c>
      <c r="E383" s="99" t="str">
        <f t="shared" si="79"/>
        <v>1</v>
      </c>
      <c r="F383" s="99" t="str">
        <f t="shared" si="80"/>
        <v>1</v>
      </c>
      <c r="G383" s="99">
        <f t="shared" si="81"/>
        <v>48</v>
      </c>
      <c r="H383" s="99" t="str">
        <f t="shared" si="82"/>
        <v>00</v>
      </c>
      <c r="I383" s="99">
        <v>25</v>
      </c>
      <c r="J383" t="s">
        <v>502</v>
      </c>
      <c r="K383" t="s">
        <v>503</v>
      </c>
      <c r="L383" t="s">
        <v>81</v>
      </c>
      <c r="M383" t="s">
        <v>615</v>
      </c>
      <c r="N383" t="s">
        <v>606</v>
      </c>
      <c r="O383" t="s">
        <v>82</v>
      </c>
      <c r="P383" t="s">
        <v>102</v>
      </c>
      <c r="Q383" t="s">
        <v>619</v>
      </c>
      <c r="R383" t="s">
        <v>538</v>
      </c>
      <c r="S383" t="s">
        <v>103</v>
      </c>
      <c r="T383" t="s">
        <v>104</v>
      </c>
      <c r="U383">
        <v>1</v>
      </c>
      <c r="V383" t="s">
        <v>62</v>
      </c>
      <c r="W383" s="96">
        <v>48</v>
      </c>
      <c r="X383" t="s">
        <v>105</v>
      </c>
      <c r="Y383" t="s">
        <v>106</v>
      </c>
      <c r="Z383" t="s">
        <v>107</v>
      </c>
      <c r="AA383">
        <v>6000</v>
      </c>
      <c r="AB383" t="s">
        <v>108</v>
      </c>
      <c r="AC383">
        <v>6151</v>
      </c>
      <c r="AD383" t="s">
        <v>110</v>
      </c>
      <c r="AE383" s="96" t="s">
        <v>1148</v>
      </c>
      <c r="AF383" t="s">
        <v>57</v>
      </c>
      <c r="AG383" s="6">
        <v>66730231.399999999</v>
      </c>
      <c r="AH383" s="1">
        <v>66730226.520000003</v>
      </c>
      <c r="AI383" s="1">
        <v>0</v>
      </c>
      <c r="AJ383" s="1">
        <v>0</v>
      </c>
      <c r="AK383" s="1">
        <f t="shared" si="83"/>
        <v>0</v>
      </c>
      <c r="AL383" s="1">
        <v>0</v>
      </c>
      <c r="AM383" s="1">
        <f t="shared" si="84"/>
        <v>0</v>
      </c>
      <c r="AN383" s="1">
        <v>0</v>
      </c>
      <c r="AO383" s="1">
        <v>0</v>
      </c>
      <c r="AP383" s="1">
        <v>0</v>
      </c>
      <c r="AQ383" s="1">
        <f t="shared" si="85"/>
        <v>66730231.399999999</v>
      </c>
      <c r="AR383">
        <v>0</v>
      </c>
      <c r="AS383">
        <v>4.88</v>
      </c>
      <c r="AT383">
        <v>0</v>
      </c>
      <c r="AU383">
        <v>0</v>
      </c>
      <c r="AV383">
        <v>4.88</v>
      </c>
      <c r="AW383" s="93">
        <v>0</v>
      </c>
      <c r="AX383" s="1">
        <f t="shared" si="86"/>
        <v>66730231.399999999</v>
      </c>
      <c r="AY383" s="1">
        <v>0</v>
      </c>
      <c r="AZ383" s="1"/>
      <c r="BA383" s="1"/>
      <c r="BB383" s="1">
        <f t="shared" si="87"/>
        <v>66730231.399999999</v>
      </c>
    </row>
    <row r="384" spans="1:54" hidden="1" x14ac:dyDescent="0.3">
      <c r="A384" t="str">
        <f>VLOOKUP(B384,'Cubo 13 de marzo'!$A$1:$I$384,1,0)</f>
        <v>563210061011</v>
      </c>
      <c r="B384" t="str">
        <f t="shared" si="77"/>
        <v>563210061011</v>
      </c>
      <c r="C384" s="99">
        <v>5</v>
      </c>
      <c r="D384" s="99" t="str">
        <f t="shared" si="78"/>
        <v>632</v>
      </c>
      <c r="E384" s="99" t="str">
        <f t="shared" si="79"/>
        <v>1</v>
      </c>
      <c r="F384" s="99" t="str">
        <f t="shared" si="80"/>
        <v>0</v>
      </c>
      <c r="G384" s="99" t="str">
        <f t="shared" si="81"/>
        <v>06</v>
      </c>
      <c r="H384" s="99">
        <f t="shared" si="82"/>
        <v>10</v>
      </c>
      <c r="I384" s="99">
        <v>11</v>
      </c>
      <c r="J384" t="s">
        <v>124</v>
      </c>
      <c r="K384" t="s">
        <v>125</v>
      </c>
      <c r="L384" t="s">
        <v>81</v>
      </c>
      <c r="M384" t="s">
        <v>615</v>
      </c>
      <c r="N384" t="s">
        <v>606</v>
      </c>
      <c r="O384" t="s">
        <v>82</v>
      </c>
      <c r="P384" t="s">
        <v>49</v>
      </c>
      <c r="Q384" t="s">
        <v>617</v>
      </c>
      <c r="R384" t="s">
        <v>538</v>
      </c>
      <c r="S384" t="s">
        <v>83</v>
      </c>
      <c r="T384" t="s">
        <v>84</v>
      </c>
      <c r="U384">
        <v>4</v>
      </c>
      <c r="V384" t="s">
        <v>40</v>
      </c>
      <c r="W384" s="96" t="s">
        <v>1154</v>
      </c>
      <c r="X384" t="s">
        <v>248</v>
      </c>
      <c r="Y384" t="s">
        <v>249</v>
      </c>
      <c r="Z384" t="s">
        <v>250</v>
      </c>
      <c r="AA384">
        <v>6000</v>
      </c>
      <c r="AB384" t="s">
        <v>108</v>
      </c>
      <c r="AC384">
        <v>6321</v>
      </c>
      <c r="AD384" t="s">
        <v>266</v>
      </c>
      <c r="AE384" s="96">
        <v>10</v>
      </c>
      <c r="AF384" t="s">
        <v>258</v>
      </c>
      <c r="AG384" s="6">
        <v>95100000</v>
      </c>
      <c r="AH384" s="1">
        <v>95100000</v>
      </c>
      <c r="AI384" s="1">
        <v>14103313.02</v>
      </c>
      <c r="AJ384" s="1">
        <v>14103313.02</v>
      </c>
      <c r="AK384" s="1">
        <f t="shared" si="83"/>
        <v>0</v>
      </c>
      <c r="AL384" s="1">
        <v>14103313.02</v>
      </c>
      <c r="AM384" s="1">
        <f t="shared" si="84"/>
        <v>0</v>
      </c>
      <c r="AN384" s="1">
        <v>14103313.02</v>
      </c>
      <c r="AO384" s="1">
        <v>0</v>
      </c>
      <c r="AP384" s="1">
        <v>14103313.02</v>
      </c>
      <c r="AQ384" s="1">
        <f t="shared" si="85"/>
        <v>80996686.980000004</v>
      </c>
      <c r="AR384">
        <v>0</v>
      </c>
      <c r="AS384">
        <v>0</v>
      </c>
      <c r="AT384">
        <v>0</v>
      </c>
      <c r="AU384">
        <v>0</v>
      </c>
      <c r="AV384">
        <v>0</v>
      </c>
      <c r="AW384" s="93">
        <v>0</v>
      </c>
      <c r="AX384" s="1">
        <f t="shared" si="86"/>
        <v>95100000</v>
      </c>
      <c r="AY384" s="1">
        <v>0</v>
      </c>
      <c r="AZ384" s="1"/>
      <c r="BA384" s="1"/>
      <c r="BB384" s="1">
        <f t="shared" si="87"/>
        <v>80996686.980000004</v>
      </c>
    </row>
    <row r="385" spans="1:54" hidden="1" x14ac:dyDescent="0.3">
      <c r="A385" t="str">
        <f>VLOOKUP(B385,'Cubo 13 de marzo'!$A$1:$I$384,1,0)</f>
        <v>563210061111</v>
      </c>
      <c r="B385" t="str">
        <f t="shared" si="77"/>
        <v>563210061111</v>
      </c>
      <c r="C385" s="99">
        <v>5</v>
      </c>
      <c r="D385" s="99" t="str">
        <f t="shared" si="78"/>
        <v>632</v>
      </c>
      <c r="E385" s="99" t="str">
        <f t="shared" si="79"/>
        <v>1</v>
      </c>
      <c r="F385" s="99" t="str">
        <f t="shared" si="80"/>
        <v>0</v>
      </c>
      <c r="G385" s="99" t="str">
        <f t="shared" si="81"/>
        <v>06</v>
      </c>
      <c r="H385" s="99">
        <f t="shared" si="82"/>
        <v>11</v>
      </c>
      <c r="I385" s="99">
        <v>11</v>
      </c>
      <c r="J385" t="s">
        <v>124</v>
      </c>
      <c r="K385" t="s">
        <v>125</v>
      </c>
      <c r="L385" t="s">
        <v>81</v>
      </c>
      <c r="M385" t="s">
        <v>615</v>
      </c>
      <c r="N385" t="s">
        <v>606</v>
      </c>
      <c r="O385" t="s">
        <v>82</v>
      </c>
      <c r="P385" t="s">
        <v>49</v>
      </c>
      <c r="Q385" t="s">
        <v>617</v>
      </c>
      <c r="R385" t="s">
        <v>538</v>
      </c>
      <c r="S385" t="s">
        <v>83</v>
      </c>
      <c r="T385" t="s">
        <v>84</v>
      </c>
      <c r="U385">
        <v>4</v>
      </c>
      <c r="V385" t="s">
        <v>40</v>
      </c>
      <c r="W385" s="96" t="s">
        <v>1154</v>
      </c>
      <c r="X385" t="s">
        <v>248</v>
      </c>
      <c r="Y385" t="s">
        <v>249</v>
      </c>
      <c r="Z385" t="s">
        <v>250</v>
      </c>
      <c r="AA385">
        <v>6000</v>
      </c>
      <c r="AB385" t="s">
        <v>108</v>
      </c>
      <c r="AC385">
        <v>6321</v>
      </c>
      <c r="AD385" t="s">
        <v>266</v>
      </c>
      <c r="AE385" s="96">
        <v>11</v>
      </c>
      <c r="AF385" t="s">
        <v>267</v>
      </c>
      <c r="AG385" s="6">
        <v>23580360</v>
      </c>
      <c r="AH385" s="1">
        <v>23580360</v>
      </c>
      <c r="AI385" s="1">
        <v>5895090</v>
      </c>
      <c r="AJ385" s="1">
        <v>5895090</v>
      </c>
      <c r="AK385" s="1">
        <f t="shared" si="83"/>
        <v>0</v>
      </c>
      <c r="AL385" s="1">
        <v>5895090</v>
      </c>
      <c r="AM385" s="1">
        <f t="shared" si="84"/>
        <v>0</v>
      </c>
      <c r="AN385" s="1">
        <v>5895090</v>
      </c>
      <c r="AO385" s="1">
        <v>0</v>
      </c>
      <c r="AP385" s="1">
        <v>5895090</v>
      </c>
      <c r="AQ385" s="1">
        <f t="shared" si="85"/>
        <v>17685270</v>
      </c>
      <c r="AR385">
        <v>0</v>
      </c>
      <c r="AS385">
        <v>0</v>
      </c>
      <c r="AT385">
        <v>0</v>
      </c>
      <c r="AU385">
        <v>0</v>
      </c>
      <c r="AV385">
        <v>0</v>
      </c>
      <c r="AW385" s="93">
        <v>0</v>
      </c>
      <c r="AX385" s="1">
        <f t="shared" si="86"/>
        <v>23580360</v>
      </c>
      <c r="AY385" s="1">
        <v>0</v>
      </c>
      <c r="AZ385" s="1"/>
      <c r="BA385" s="1"/>
      <c r="BB385" s="1">
        <f t="shared" si="87"/>
        <v>17685270</v>
      </c>
    </row>
    <row r="386" spans="1:54" hidden="1" x14ac:dyDescent="0.3">
      <c r="A386" t="e">
        <f>VLOOKUP(B386,'Cubo 13 de marzo'!$A$1:$I$384,1,0)</f>
        <v>#N/A</v>
      </c>
      <c r="B386" t="str">
        <f t="shared" si="77"/>
        <v>542110740011</v>
      </c>
      <c r="C386" s="99">
        <v>5</v>
      </c>
      <c r="D386" s="99" t="str">
        <f t="shared" si="78"/>
        <v>421</v>
      </c>
      <c r="E386" s="99" t="str">
        <f t="shared" si="79"/>
        <v>1</v>
      </c>
      <c r="F386" s="99" t="str">
        <f t="shared" si="80"/>
        <v>0</v>
      </c>
      <c r="G386" s="99">
        <f t="shared" si="81"/>
        <v>74</v>
      </c>
      <c r="H386" s="99" t="str">
        <f t="shared" si="82"/>
        <v>00</v>
      </c>
      <c r="I386" s="99">
        <v>11</v>
      </c>
      <c r="J386" t="s">
        <v>124</v>
      </c>
      <c r="K386" t="s">
        <v>125</v>
      </c>
      <c r="L386" t="s">
        <v>178</v>
      </c>
      <c r="M386" t="s">
        <v>512</v>
      </c>
      <c r="N386" t="s">
        <v>610</v>
      </c>
      <c r="O386" t="s">
        <v>179</v>
      </c>
      <c r="P386" t="s">
        <v>49</v>
      </c>
      <c r="Q386" t="s">
        <v>617</v>
      </c>
      <c r="R386" t="s">
        <v>539</v>
      </c>
      <c r="S386" t="s">
        <v>1161</v>
      </c>
      <c r="T386" t="s">
        <v>543</v>
      </c>
      <c r="U386">
        <v>2</v>
      </c>
      <c r="V386" t="s">
        <v>180</v>
      </c>
      <c r="W386" s="96">
        <v>74</v>
      </c>
      <c r="X386" t="s">
        <v>624</v>
      </c>
      <c r="Y386" t="s">
        <v>1162</v>
      </c>
      <c r="Z386" t="s">
        <v>624</v>
      </c>
      <c r="AA386">
        <v>4000</v>
      </c>
      <c r="AB386" t="s">
        <v>211</v>
      </c>
      <c r="AC386">
        <v>4211</v>
      </c>
      <c r="AD386" t="s">
        <v>212</v>
      </c>
      <c r="AE386" s="96" t="s">
        <v>1148</v>
      </c>
      <c r="AF386" t="s">
        <v>57</v>
      </c>
      <c r="AG386" s="6">
        <v>0</v>
      </c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W386" s="2">
        <v>225000000</v>
      </c>
      <c r="AX386" s="1">
        <f t="shared" si="86"/>
        <v>225000000</v>
      </c>
      <c r="AY386" s="1"/>
      <c r="AZ386" s="1"/>
      <c r="BA386" s="1"/>
      <c r="BB386" s="1">
        <f t="shared" si="87"/>
        <v>225000000</v>
      </c>
    </row>
    <row r="387" spans="1:54" hidden="1" x14ac:dyDescent="0.3">
      <c r="A387" t="str">
        <f>VLOOKUP(B387,'Cubo 13 de marzo'!$A$1:$I$384,1,0)</f>
        <v>591112080025</v>
      </c>
      <c r="B387" t="str">
        <f t="shared" ref="B387:B390" si="88">CONCATENATE(C387,D387,E387,F387,G387,H387,I387)</f>
        <v>591112080025</v>
      </c>
      <c r="C387" s="99">
        <v>5</v>
      </c>
      <c r="D387" s="99" t="str">
        <f t="shared" ref="D387:D401" si="89">LEFT(AC387,3)</f>
        <v>911</v>
      </c>
      <c r="E387" s="99" t="str">
        <f t="shared" ref="E387:E401" si="90">RIGHT(AC387,1)</f>
        <v>1</v>
      </c>
      <c r="F387" s="99" t="str">
        <f t="shared" ref="F387:F401" si="91">MID(J387,6,1)</f>
        <v>2</v>
      </c>
      <c r="G387" s="99" t="str">
        <f t="shared" ref="G387:G390" si="92">W387</f>
        <v>08</v>
      </c>
      <c r="H387" s="99" t="str">
        <f t="shared" ref="H387:H390" si="93">AE387</f>
        <v>00</v>
      </c>
      <c r="I387" s="99">
        <v>25</v>
      </c>
      <c r="J387" t="s">
        <v>32</v>
      </c>
      <c r="K387" t="s">
        <v>33</v>
      </c>
      <c r="L387" t="s">
        <v>81</v>
      </c>
      <c r="M387" t="s">
        <v>615</v>
      </c>
      <c r="N387" t="s">
        <v>606</v>
      </c>
      <c r="O387" t="s">
        <v>82</v>
      </c>
      <c r="P387" t="s">
        <v>49</v>
      </c>
      <c r="Q387" t="s">
        <v>617</v>
      </c>
      <c r="R387" t="s">
        <v>540</v>
      </c>
      <c r="S387" t="s">
        <v>83</v>
      </c>
      <c r="T387" t="s">
        <v>84</v>
      </c>
      <c r="U387">
        <v>4</v>
      </c>
      <c r="V387" t="s">
        <v>40</v>
      </c>
      <c r="W387" s="96" t="s">
        <v>1156</v>
      </c>
      <c r="X387" t="s">
        <v>85</v>
      </c>
      <c r="Y387" t="s">
        <v>86</v>
      </c>
      <c r="Z387" t="s">
        <v>87</v>
      </c>
      <c r="AA387">
        <v>9000</v>
      </c>
      <c r="AB387" t="s">
        <v>88</v>
      </c>
      <c r="AC387">
        <v>9111</v>
      </c>
      <c r="AD387" t="s">
        <v>89</v>
      </c>
      <c r="AE387" s="96" t="s">
        <v>1148</v>
      </c>
      <c r="AF387" t="s">
        <v>57</v>
      </c>
      <c r="AG387" s="6">
        <v>3867437.89</v>
      </c>
      <c r="AH387" s="1">
        <v>24713862.890000001</v>
      </c>
      <c r="AI387" s="1">
        <v>0</v>
      </c>
      <c r="AJ387" s="1">
        <v>0</v>
      </c>
      <c r="AK387" s="1">
        <f t="shared" ref="AK387:AK390" si="94">AJ387-AL387</f>
        <v>0</v>
      </c>
      <c r="AL387" s="1">
        <v>0</v>
      </c>
      <c r="AM387" s="1">
        <f t="shared" ref="AM387:AM390" si="95">AL387-AN387</f>
        <v>0</v>
      </c>
      <c r="AN387" s="1">
        <v>0</v>
      </c>
      <c r="AO387" s="1">
        <v>0</v>
      </c>
      <c r="AP387" s="1">
        <v>0</v>
      </c>
      <c r="AQ387" s="1">
        <f t="shared" ref="AQ387:AQ390" si="96">AG387-AI387</f>
        <v>3867437.89</v>
      </c>
      <c r="AR387">
        <v>0</v>
      </c>
      <c r="AS387">
        <v>0</v>
      </c>
      <c r="AT387">
        <v>0</v>
      </c>
      <c r="AU387" s="1">
        <v>20846425</v>
      </c>
      <c r="AV387" s="1">
        <v>-20846425</v>
      </c>
      <c r="AW387" s="93">
        <v>0</v>
      </c>
      <c r="AX387" s="1">
        <f t="shared" ref="AX387:AX390" si="97">AG387+AW387</f>
        <v>3867437.89</v>
      </c>
      <c r="AY387" s="1">
        <v>0</v>
      </c>
      <c r="AZ387" s="1"/>
      <c r="BA387" s="1"/>
      <c r="BB387" s="1">
        <f t="shared" ref="BB387" si="98">AX387-(AI387+AY387+AZ387+BA387)</f>
        <v>3867437.89</v>
      </c>
    </row>
    <row r="388" spans="1:54" hidden="1" x14ac:dyDescent="0.3">
      <c r="A388" t="str">
        <f>VLOOKUP(B388,'Cubo 13 de marzo'!$A$1:$I$384,1,0)</f>
        <v>591111080015</v>
      </c>
      <c r="B388" t="str">
        <f t="shared" si="88"/>
        <v>591111080015</v>
      </c>
      <c r="C388" s="99">
        <v>5</v>
      </c>
      <c r="D388" s="99" t="str">
        <f t="shared" si="89"/>
        <v>911</v>
      </c>
      <c r="E388" s="99" t="str">
        <f t="shared" si="90"/>
        <v>1</v>
      </c>
      <c r="F388" s="99" t="str">
        <f t="shared" si="91"/>
        <v>1</v>
      </c>
      <c r="G388" s="99" t="str">
        <f t="shared" si="92"/>
        <v>08</v>
      </c>
      <c r="H388" s="99" t="str">
        <f t="shared" si="93"/>
        <v>00</v>
      </c>
      <c r="I388" s="99">
        <v>15</v>
      </c>
      <c r="J388" t="s">
        <v>491</v>
      </c>
      <c r="K388" t="s">
        <v>492</v>
      </c>
      <c r="L388" t="s">
        <v>81</v>
      </c>
      <c r="M388" t="s">
        <v>615</v>
      </c>
      <c r="N388" t="s">
        <v>606</v>
      </c>
      <c r="O388" t="s">
        <v>82</v>
      </c>
      <c r="P388" t="s">
        <v>49</v>
      </c>
      <c r="Q388" t="s">
        <v>617</v>
      </c>
      <c r="R388" t="s">
        <v>540</v>
      </c>
      <c r="S388" t="s">
        <v>83</v>
      </c>
      <c r="T388" t="s">
        <v>84</v>
      </c>
      <c r="U388">
        <v>4</v>
      </c>
      <c r="V388" t="s">
        <v>40</v>
      </c>
      <c r="W388" s="96" t="s">
        <v>1156</v>
      </c>
      <c r="X388" t="s">
        <v>85</v>
      </c>
      <c r="Y388" t="s">
        <v>86</v>
      </c>
      <c r="Z388" t="s">
        <v>87</v>
      </c>
      <c r="AA388">
        <v>9000</v>
      </c>
      <c r="AB388" t="s">
        <v>88</v>
      </c>
      <c r="AC388">
        <v>9111</v>
      </c>
      <c r="AD388" t="s">
        <v>89</v>
      </c>
      <c r="AE388" s="96" t="s">
        <v>1148</v>
      </c>
      <c r="AF388" t="s">
        <v>57</v>
      </c>
      <c r="AG388" s="6">
        <v>20846425</v>
      </c>
      <c r="AH388" s="1">
        <v>0</v>
      </c>
      <c r="AI388" s="1">
        <v>0</v>
      </c>
      <c r="AJ388" s="1">
        <v>0</v>
      </c>
      <c r="AK388" s="1">
        <f t="shared" si="94"/>
        <v>0</v>
      </c>
      <c r="AL388" s="1">
        <v>0</v>
      </c>
      <c r="AM388" s="1">
        <f t="shared" si="95"/>
        <v>0</v>
      </c>
      <c r="AN388" s="1">
        <v>0</v>
      </c>
      <c r="AO388" s="1">
        <v>0</v>
      </c>
      <c r="AP388" s="1">
        <v>0</v>
      </c>
      <c r="AQ388" s="1">
        <f t="shared" si="96"/>
        <v>20846425</v>
      </c>
      <c r="AR388" s="1">
        <v>20846425</v>
      </c>
      <c r="AS388">
        <v>0</v>
      </c>
      <c r="AT388">
        <v>0</v>
      </c>
      <c r="AU388">
        <v>0</v>
      </c>
      <c r="AV388" s="1">
        <v>20846425</v>
      </c>
      <c r="AW388" s="93">
        <v>0</v>
      </c>
      <c r="AX388" s="1">
        <f t="shared" si="97"/>
        <v>20846425</v>
      </c>
      <c r="AY388" s="1">
        <v>0</v>
      </c>
      <c r="AZ388" s="1"/>
      <c r="BA388" s="1"/>
      <c r="BB388" s="1">
        <f t="shared" ref="BB388:BB390" si="99">AX388-(AI388+AY388+AZ388+BA388)</f>
        <v>20846425</v>
      </c>
    </row>
    <row r="389" spans="1:54" hidden="1" x14ac:dyDescent="0.3">
      <c r="A389" t="str">
        <f>VLOOKUP(B389,'Cubo 13 de marzo'!$A$1:$I$384,1,0)</f>
        <v>592112080025</v>
      </c>
      <c r="B389" t="str">
        <f t="shared" si="88"/>
        <v>592112080025</v>
      </c>
      <c r="C389" s="99">
        <v>5</v>
      </c>
      <c r="D389" s="99" t="str">
        <f t="shared" si="89"/>
        <v>921</v>
      </c>
      <c r="E389" s="99" t="str">
        <f t="shared" si="90"/>
        <v>1</v>
      </c>
      <c r="F389" s="99" t="str">
        <f t="shared" si="91"/>
        <v>2</v>
      </c>
      <c r="G389" s="99" t="str">
        <f t="shared" si="92"/>
        <v>08</v>
      </c>
      <c r="H389" s="99" t="str">
        <f t="shared" si="93"/>
        <v>00</v>
      </c>
      <c r="I389" s="99">
        <v>25</v>
      </c>
      <c r="J389" t="s">
        <v>32</v>
      </c>
      <c r="K389" t="s">
        <v>33</v>
      </c>
      <c r="L389" t="s">
        <v>81</v>
      </c>
      <c r="M389" t="s">
        <v>615</v>
      </c>
      <c r="N389" t="s">
        <v>606</v>
      </c>
      <c r="O389" t="s">
        <v>82</v>
      </c>
      <c r="P389" t="s">
        <v>49</v>
      </c>
      <c r="Q389" t="s">
        <v>617</v>
      </c>
      <c r="R389" t="s">
        <v>540</v>
      </c>
      <c r="S389" t="s">
        <v>83</v>
      </c>
      <c r="T389" t="s">
        <v>84</v>
      </c>
      <c r="U389">
        <v>4</v>
      </c>
      <c r="V389" t="s">
        <v>40</v>
      </c>
      <c r="W389" s="96" t="s">
        <v>1156</v>
      </c>
      <c r="X389" t="s">
        <v>85</v>
      </c>
      <c r="Y389" t="s">
        <v>86</v>
      </c>
      <c r="Z389" t="s">
        <v>87</v>
      </c>
      <c r="AA389">
        <v>9000</v>
      </c>
      <c r="AB389" t="s">
        <v>88</v>
      </c>
      <c r="AC389">
        <v>9211</v>
      </c>
      <c r="AD389" t="s">
        <v>90</v>
      </c>
      <c r="AE389" s="96" t="s">
        <v>1148</v>
      </c>
      <c r="AF389" t="s">
        <v>57</v>
      </c>
      <c r="AG389" s="6">
        <v>1238913.6100000001</v>
      </c>
      <c r="AH389" s="1">
        <v>11000000</v>
      </c>
      <c r="AI389" s="1">
        <v>0</v>
      </c>
      <c r="AJ389" s="1">
        <v>0</v>
      </c>
      <c r="AK389" s="1">
        <f t="shared" si="94"/>
        <v>0</v>
      </c>
      <c r="AL389" s="1">
        <v>0</v>
      </c>
      <c r="AM389" s="1">
        <f t="shared" si="95"/>
        <v>0</v>
      </c>
      <c r="AN389" s="1">
        <v>0</v>
      </c>
      <c r="AO389" s="1">
        <v>0</v>
      </c>
      <c r="AP389" s="1">
        <v>0</v>
      </c>
      <c r="AQ389" s="1">
        <f t="shared" si="96"/>
        <v>1238913.6100000001</v>
      </c>
      <c r="AR389">
        <v>0</v>
      </c>
      <c r="AS389">
        <v>0</v>
      </c>
      <c r="AT389">
        <v>0</v>
      </c>
      <c r="AU389" s="1">
        <v>9761086.3900000006</v>
      </c>
      <c r="AV389" s="1">
        <v>-9761086.3900000006</v>
      </c>
      <c r="AW389" s="93">
        <v>0</v>
      </c>
      <c r="AX389" s="1">
        <f t="shared" si="97"/>
        <v>1238913.6100000001</v>
      </c>
      <c r="AY389" s="1">
        <v>0</v>
      </c>
      <c r="AZ389" s="1"/>
      <c r="BA389" s="1"/>
      <c r="BB389" s="1">
        <f t="shared" si="99"/>
        <v>1238913.6100000001</v>
      </c>
    </row>
    <row r="390" spans="1:54" hidden="1" x14ac:dyDescent="0.3">
      <c r="A390" t="str">
        <f>VLOOKUP(B390,'Cubo 13 de marzo'!$A$1:$I$384,1,0)</f>
        <v>592111080015</v>
      </c>
      <c r="B390" t="str">
        <f t="shared" si="88"/>
        <v>592111080015</v>
      </c>
      <c r="C390" s="99">
        <v>5</v>
      </c>
      <c r="D390" s="99" t="str">
        <f t="shared" si="89"/>
        <v>921</v>
      </c>
      <c r="E390" s="99" t="str">
        <f t="shared" si="90"/>
        <v>1</v>
      </c>
      <c r="F390" s="99" t="str">
        <f t="shared" si="91"/>
        <v>1</v>
      </c>
      <c r="G390" s="99" t="str">
        <f t="shared" si="92"/>
        <v>08</v>
      </c>
      <c r="H390" s="99" t="str">
        <f t="shared" si="93"/>
        <v>00</v>
      </c>
      <c r="I390" s="99">
        <v>15</v>
      </c>
      <c r="J390" t="s">
        <v>491</v>
      </c>
      <c r="K390" t="s">
        <v>492</v>
      </c>
      <c r="L390" t="s">
        <v>81</v>
      </c>
      <c r="M390" t="s">
        <v>615</v>
      </c>
      <c r="N390" t="s">
        <v>606</v>
      </c>
      <c r="O390" t="s">
        <v>82</v>
      </c>
      <c r="P390" t="s">
        <v>49</v>
      </c>
      <c r="Q390" t="s">
        <v>617</v>
      </c>
      <c r="R390" t="s">
        <v>540</v>
      </c>
      <c r="S390" t="s">
        <v>83</v>
      </c>
      <c r="T390" t="s">
        <v>84</v>
      </c>
      <c r="U390">
        <v>4</v>
      </c>
      <c r="V390" t="s">
        <v>40</v>
      </c>
      <c r="W390" s="96" t="s">
        <v>1156</v>
      </c>
      <c r="X390" t="s">
        <v>85</v>
      </c>
      <c r="Y390" t="s">
        <v>86</v>
      </c>
      <c r="Z390" t="s">
        <v>87</v>
      </c>
      <c r="AA390">
        <v>9000</v>
      </c>
      <c r="AB390" t="s">
        <v>88</v>
      </c>
      <c r="AC390">
        <v>9211</v>
      </c>
      <c r="AD390" t="s">
        <v>90</v>
      </c>
      <c r="AE390" s="96" t="s">
        <v>1148</v>
      </c>
      <c r="AF390" t="s">
        <v>57</v>
      </c>
      <c r="AG390" s="6">
        <v>9761086.3900000006</v>
      </c>
      <c r="AH390" s="1">
        <v>0</v>
      </c>
      <c r="AI390" s="1">
        <v>0</v>
      </c>
      <c r="AJ390" s="1">
        <v>0</v>
      </c>
      <c r="AK390" s="1">
        <f t="shared" si="94"/>
        <v>0</v>
      </c>
      <c r="AL390" s="1">
        <v>0</v>
      </c>
      <c r="AM390" s="1">
        <f t="shared" si="95"/>
        <v>0</v>
      </c>
      <c r="AN390" s="1">
        <v>0</v>
      </c>
      <c r="AO390" s="1">
        <v>0</v>
      </c>
      <c r="AP390" s="1">
        <v>0</v>
      </c>
      <c r="AQ390" s="1">
        <f t="shared" si="96"/>
        <v>9761086.3900000006</v>
      </c>
      <c r="AR390" s="1">
        <v>9761086.3900000006</v>
      </c>
      <c r="AS390">
        <v>0</v>
      </c>
      <c r="AT390">
        <v>0</v>
      </c>
      <c r="AU390">
        <v>0</v>
      </c>
      <c r="AV390" s="1">
        <v>9761086.3900000006</v>
      </c>
      <c r="AW390" s="93">
        <v>0</v>
      </c>
      <c r="AX390" s="1">
        <f t="shared" si="97"/>
        <v>9761086.3900000006</v>
      </c>
      <c r="AY390" s="1">
        <v>0</v>
      </c>
      <c r="AZ390" s="1"/>
      <c r="BA390" s="1"/>
      <c r="BB390" s="1">
        <f t="shared" si="99"/>
        <v>9761086.3900000006</v>
      </c>
    </row>
    <row r="391" spans="1:54" hidden="1" x14ac:dyDescent="0.3">
      <c r="D391" s="99" t="str">
        <f t="shared" si="89"/>
        <v/>
      </c>
      <c r="E391" s="99" t="str">
        <f t="shared" si="90"/>
        <v/>
      </c>
      <c r="F391" s="99" t="str">
        <f t="shared" si="91"/>
        <v/>
      </c>
      <c r="AG391" s="2">
        <f t="shared" ref="AG391:BA391" si="100">SUBTOTAL(9,AG2:AG390)</f>
        <v>32500000</v>
      </c>
      <c r="AH391" s="2">
        <f t="shared" si="100"/>
        <v>0</v>
      </c>
      <c r="AI391" s="2">
        <f t="shared" si="100"/>
        <v>14224078</v>
      </c>
      <c r="AJ391" s="2">
        <f t="shared" si="100"/>
        <v>14224078</v>
      </c>
      <c r="AK391" s="2">
        <f t="shared" si="100"/>
        <v>0</v>
      </c>
      <c r="AL391" s="2">
        <f t="shared" si="100"/>
        <v>14224078</v>
      </c>
      <c r="AM391" s="2">
        <f t="shared" si="100"/>
        <v>14224078</v>
      </c>
      <c r="AN391" s="2">
        <f t="shared" si="100"/>
        <v>0</v>
      </c>
      <c r="AO391" s="2">
        <f t="shared" si="100"/>
        <v>0</v>
      </c>
      <c r="AP391" s="2">
        <f t="shared" si="100"/>
        <v>0</v>
      </c>
      <c r="AQ391" s="2">
        <f t="shared" si="100"/>
        <v>18275922</v>
      </c>
      <c r="AR391" s="2">
        <f t="shared" si="100"/>
        <v>32500000</v>
      </c>
      <c r="AS391" s="2">
        <f t="shared" si="100"/>
        <v>18275922</v>
      </c>
      <c r="AT391" s="2">
        <f t="shared" si="100"/>
        <v>0</v>
      </c>
      <c r="AU391" s="2">
        <f t="shared" si="100"/>
        <v>0</v>
      </c>
      <c r="AV391" s="2">
        <f t="shared" si="100"/>
        <v>32500000</v>
      </c>
      <c r="AW391" s="2">
        <f t="shared" si="100"/>
        <v>0</v>
      </c>
      <c r="AX391" s="2">
        <f t="shared" si="100"/>
        <v>32500000</v>
      </c>
      <c r="AY391" s="2">
        <f t="shared" si="100"/>
        <v>10000000</v>
      </c>
      <c r="AZ391" s="2">
        <f t="shared" si="100"/>
        <v>0</v>
      </c>
      <c r="BA391" s="2">
        <f t="shared" si="100"/>
        <v>0</v>
      </c>
      <c r="BB391" s="2"/>
    </row>
    <row r="392" spans="1:54" hidden="1" x14ac:dyDescent="0.3">
      <c r="D392" s="99" t="str">
        <f t="shared" si="89"/>
        <v/>
      </c>
      <c r="E392" s="99" t="str">
        <f t="shared" si="90"/>
        <v/>
      </c>
      <c r="F392" s="99" t="str">
        <f t="shared" si="91"/>
        <v/>
      </c>
      <c r="AF392" s="1"/>
      <c r="AY392" s="1"/>
    </row>
    <row r="393" spans="1:54" hidden="1" x14ac:dyDescent="0.3">
      <c r="D393" s="99" t="str">
        <f t="shared" si="89"/>
        <v/>
      </c>
      <c r="E393" s="99" t="str">
        <f t="shared" si="90"/>
        <v/>
      </c>
      <c r="F393" s="99" t="str">
        <f t="shared" si="91"/>
        <v/>
      </c>
      <c r="S393" s="3"/>
      <c r="AF393" s="1"/>
      <c r="AY393" s="1"/>
    </row>
    <row r="394" spans="1:54" hidden="1" x14ac:dyDescent="0.3">
      <c r="D394" s="99" t="str">
        <f t="shared" si="89"/>
        <v/>
      </c>
      <c r="E394" s="99" t="str">
        <f t="shared" si="90"/>
        <v/>
      </c>
      <c r="F394" s="99" t="str">
        <f t="shared" si="91"/>
        <v/>
      </c>
      <c r="AX394" s="43"/>
      <c r="AY394" s="9"/>
    </row>
    <row r="395" spans="1:54" hidden="1" x14ac:dyDescent="0.3">
      <c r="D395" s="99" t="str">
        <f t="shared" si="89"/>
        <v/>
      </c>
      <c r="E395" s="99" t="str">
        <f t="shared" si="90"/>
        <v/>
      </c>
      <c r="F395" s="99" t="str">
        <f t="shared" si="91"/>
        <v/>
      </c>
      <c r="AY395" s="9"/>
    </row>
    <row r="396" spans="1:54" hidden="1" x14ac:dyDescent="0.3">
      <c r="D396" s="99" t="str">
        <f t="shared" si="89"/>
        <v/>
      </c>
      <c r="E396" s="99" t="str">
        <f t="shared" si="90"/>
        <v/>
      </c>
      <c r="F396" s="99" t="str">
        <f t="shared" si="91"/>
        <v/>
      </c>
      <c r="AY396" s="1"/>
    </row>
    <row r="397" spans="1:54" hidden="1" x14ac:dyDescent="0.3">
      <c r="D397" s="99" t="str">
        <f t="shared" si="89"/>
        <v/>
      </c>
      <c r="E397" s="99" t="str">
        <f t="shared" si="90"/>
        <v/>
      </c>
      <c r="F397" s="99" t="str">
        <f t="shared" si="91"/>
        <v/>
      </c>
      <c r="AY397" s="1"/>
    </row>
    <row r="398" spans="1:54" hidden="1" x14ac:dyDescent="0.3">
      <c r="D398" s="99" t="str">
        <f t="shared" si="89"/>
        <v/>
      </c>
      <c r="E398" s="99" t="str">
        <f t="shared" si="90"/>
        <v/>
      </c>
      <c r="F398" s="99" t="str">
        <f t="shared" si="91"/>
        <v/>
      </c>
    </row>
    <row r="399" spans="1:54" hidden="1" x14ac:dyDescent="0.3">
      <c r="D399" s="99" t="str">
        <f t="shared" si="89"/>
        <v/>
      </c>
      <c r="E399" s="99" t="str">
        <f t="shared" si="90"/>
        <v/>
      </c>
      <c r="F399" s="99" t="str">
        <f t="shared" si="91"/>
        <v/>
      </c>
      <c r="AY399" s="1"/>
    </row>
    <row r="400" spans="1:54" hidden="1" x14ac:dyDescent="0.3">
      <c r="D400" s="99" t="str">
        <f t="shared" si="89"/>
        <v/>
      </c>
      <c r="E400" s="99" t="str">
        <f t="shared" si="90"/>
        <v/>
      </c>
      <c r="F400" s="99" t="str">
        <f t="shared" si="91"/>
        <v/>
      </c>
      <c r="AY400" s="1"/>
    </row>
    <row r="401" spans="4:50" hidden="1" x14ac:dyDescent="0.3">
      <c r="D401" s="99" t="str">
        <f t="shared" si="89"/>
        <v/>
      </c>
      <c r="E401" s="99" t="str">
        <f t="shared" si="90"/>
        <v/>
      </c>
      <c r="F401" s="99" t="str">
        <f t="shared" si="91"/>
        <v/>
      </c>
    </row>
    <row r="404" spans="4:50" x14ac:dyDescent="0.3">
      <c r="AW404" s="43"/>
    </row>
    <row r="405" spans="4:50" x14ac:dyDescent="0.3">
      <c r="AW405" s="43"/>
    </row>
    <row r="407" spans="4:50" x14ac:dyDescent="0.3">
      <c r="AW407" s="43"/>
      <c r="AX407" s="2"/>
    </row>
    <row r="408" spans="4:50" x14ac:dyDescent="0.3">
      <c r="AW408" s="1"/>
      <c r="AX408" s="2"/>
    </row>
    <row r="409" spans="4:50" x14ac:dyDescent="0.3">
      <c r="AX409" s="2"/>
    </row>
  </sheetData>
  <autoFilter ref="A1:BE401" xr:uid="{00000000-0001-0000-0000-000000000000}">
    <filterColumn colId="19">
      <filters>
        <filter val="SECRETARÍA GENERAL"/>
      </filters>
    </filterColumn>
    <filterColumn colId="28">
      <filters>
        <filter val="5811"/>
      </filters>
    </filterColumn>
  </autoFilter>
  <sortState xmlns:xlrd2="http://schemas.microsoft.com/office/spreadsheetml/2017/richdata2" ref="J2:BD390">
    <sortCondition ref="AC12:AC390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EC5C8-2E8F-4269-9EF6-2327096CC50F}">
  <dimension ref="A1:AT384"/>
  <sheetViews>
    <sheetView workbookViewId="0">
      <selection activeCell="H28" sqref="H28"/>
    </sheetView>
  </sheetViews>
  <sheetFormatPr baseColWidth="10" defaultRowHeight="14.4" x14ac:dyDescent="0.3"/>
  <cols>
    <col min="1" max="1" width="15" bestFit="1" customWidth="1"/>
  </cols>
  <sheetData>
    <row r="1" spans="1:46" x14ac:dyDescent="0.3">
      <c r="A1" s="111" t="s">
        <v>1140</v>
      </c>
      <c r="B1" s="95" t="s">
        <v>1141</v>
      </c>
      <c r="C1" s="95" t="s">
        <v>1142</v>
      </c>
      <c r="D1" s="95" t="s">
        <v>1143</v>
      </c>
      <c r="E1" s="95" t="s">
        <v>1144</v>
      </c>
      <c r="F1" s="95" t="s">
        <v>1145</v>
      </c>
      <c r="G1" s="95" t="s">
        <v>1146</v>
      </c>
      <c r="H1" s="95" t="s">
        <v>1147</v>
      </c>
      <c r="I1" s="112" t="s">
        <v>1163</v>
      </c>
      <c r="J1" t="s">
        <v>0</v>
      </c>
      <c r="K1" t="s">
        <v>1</v>
      </c>
      <c r="L1" t="s">
        <v>2</v>
      </c>
      <c r="M1" t="s">
        <v>3</v>
      </c>
      <c r="N1" t="s">
        <v>4</v>
      </c>
      <c r="O1" t="s">
        <v>5</v>
      </c>
      <c r="P1" t="s">
        <v>6</v>
      </c>
      <c r="Q1" t="s">
        <v>7</v>
      </c>
      <c r="R1" t="s">
        <v>8</v>
      </c>
      <c r="S1" s="109" t="s">
        <v>9</v>
      </c>
      <c r="T1" t="s">
        <v>10</v>
      </c>
      <c r="U1" t="s">
        <v>11</v>
      </c>
      <c r="V1" t="s">
        <v>12</v>
      </c>
      <c r="W1" s="109" t="s">
        <v>13</v>
      </c>
      <c r="X1" t="s">
        <v>14</v>
      </c>
      <c r="Y1" t="s">
        <v>15</v>
      </c>
      <c r="Z1" t="s">
        <v>1164</v>
      </c>
      <c r="AA1" t="s">
        <v>16</v>
      </c>
      <c r="AB1" t="s">
        <v>17</v>
      </c>
      <c r="AC1" t="s">
        <v>18</v>
      </c>
      <c r="AD1" t="s">
        <v>19</v>
      </c>
      <c r="AE1" s="103" t="s">
        <v>20</v>
      </c>
      <c r="AF1" t="s">
        <v>21</v>
      </c>
      <c r="AG1" t="s">
        <v>22</v>
      </c>
      <c r="AH1" t="s">
        <v>23</v>
      </c>
      <c r="AI1" s="104" t="s">
        <v>507</v>
      </c>
      <c r="AJ1" t="s">
        <v>24</v>
      </c>
      <c r="AK1" s="104" t="s">
        <v>506</v>
      </c>
      <c r="AL1" t="s">
        <v>25</v>
      </c>
      <c r="AM1" s="104" t="s">
        <v>505</v>
      </c>
      <c r="AN1" t="s">
        <v>26</v>
      </c>
      <c r="AO1" s="105" t="s">
        <v>1165</v>
      </c>
      <c r="AP1" t="s">
        <v>27</v>
      </c>
      <c r="AQ1" t="s">
        <v>28</v>
      </c>
      <c r="AR1" t="s">
        <v>29</v>
      </c>
      <c r="AS1" t="s">
        <v>30</v>
      </c>
      <c r="AT1" t="s">
        <v>31</v>
      </c>
    </row>
    <row r="2" spans="1:46" x14ac:dyDescent="0.3">
      <c r="A2" t="str">
        <f>CONCATENATE(B2,C2,D2,E2,F2,G2,H2)</f>
        <v>531712666425</v>
      </c>
      <c r="B2" s="99">
        <v>5</v>
      </c>
      <c r="C2" s="99" t="str">
        <f>Z2</f>
        <v>317</v>
      </c>
      <c r="D2" s="99" t="str">
        <f>RIGHT(AA2,1)</f>
        <v>1</v>
      </c>
      <c r="E2" t="str">
        <f>MID(J2,6,1)</f>
        <v>2</v>
      </c>
      <c r="F2" s="106">
        <f>T2</f>
        <v>66</v>
      </c>
      <c r="G2" s="106">
        <f>AC2</f>
        <v>64</v>
      </c>
      <c r="H2" s="99">
        <v>25</v>
      </c>
      <c r="I2" t="str">
        <f>CONCATENATE(J2,"-",P2,"-",R2,"-",V2,"-",T2,"-",AA2,"-",AC2)</f>
        <v>2.5-02-26-12_26-4-038_26-66-3171-64</v>
      </c>
      <c r="J2" t="s">
        <v>32</v>
      </c>
      <c r="K2" t="s">
        <v>33</v>
      </c>
      <c r="L2" t="s">
        <v>34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4</v>
      </c>
      <c r="S2" t="s">
        <v>40</v>
      </c>
      <c r="T2" s="96">
        <v>66</v>
      </c>
      <c r="U2" t="s">
        <v>41</v>
      </c>
      <c r="V2" t="s">
        <v>42</v>
      </c>
      <c r="W2" t="s">
        <v>43</v>
      </c>
      <c r="X2">
        <v>3000</v>
      </c>
      <c r="Y2" t="s">
        <v>44</v>
      </c>
      <c r="Z2" t="str">
        <f>LEFT(AA2,3)</f>
        <v>317</v>
      </c>
      <c r="AA2">
        <v>3171</v>
      </c>
      <c r="AB2" t="s">
        <v>45</v>
      </c>
      <c r="AC2" s="96">
        <v>64</v>
      </c>
      <c r="AD2" t="s">
        <v>46</v>
      </c>
      <c r="AE2" s="2">
        <v>40000000</v>
      </c>
      <c r="AF2" s="1">
        <v>40000002.280000001</v>
      </c>
      <c r="AG2" s="1">
        <v>23851715.170000002</v>
      </c>
      <c r="AH2">
        <v>0</v>
      </c>
      <c r="AI2">
        <f>AH2-AJ2</f>
        <v>0</v>
      </c>
      <c r="AJ2">
        <v>0</v>
      </c>
      <c r="AK2" s="1">
        <f>AJ2-AL2</f>
        <v>0</v>
      </c>
      <c r="AL2" s="1">
        <f>-AM3</f>
        <v>0</v>
      </c>
      <c r="AM2">
        <v>0</v>
      </c>
      <c r="AN2">
        <v>0</v>
      </c>
      <c r="AO2" s="1">
        <f t="shared" ref="AO2:AO65" si="0">AE2-AG2</f>
        <v>16148284.829999998</v>
      </c>
      <c r="AP2">
        <v>0</v>
      </c>
      <c r="AQ2">
        <v>0</v>
      </c>
      <c r="AR2">
        <v>0</v>
      </c>
      <c r="AS2">
        <v>2.2799999999999998</v>
      </c>
      <c r="AT2">
        <v>-2.2799999999999998</v>
      </c>
    </row>
    <row r="3" spans="1:46" x14ac:dyDescent="0.3">
      <c r="A3" t="str">
        <f t="shared" ref="A3:A66" si="1">CONCATENATE(B3,C3,D3,E3,F3,G3,H3)</f>
        <v>535812270025</v>
      </c>
      <c r="B3" s="99">
        <v>5</v>
      </c>
      <c r="C3" s="99" t="str">
        <f t="shared" ref="C3:C66" si="2">Z3</f>
        <v>358</v>
      </c>
      <c r="D3" s="99" t="str">
        <f t="shared" ref="D3:D66" si="3">RIGHT(AA3,1)</f>
        <v>1</v>
      </c>
      <c r="E3" t="str">
        <f t="shared" ref="E3:E66" si="4">MID(J3,6,1)</f>
        <v>2</v>
      </c>
      <c r="F3" s="106">
        <f t="shared" ref="F3:F66" si="5">T3</f>
        <v>27</v>
      </c>
      <c r="G3" s="106" t="str">
        <f t="shared" ref="G3:G66" si="6">AC3</f>
        <v>00</v>
      </c>
      <c r="H3" s="99">
        <v>25</v>
      </c>
      <c r="I3" t="str">
        <f t="shared" ref="I3:I66" si="7">CONCATENATE(J3,"-",P3,"-",R3,"-",V3,"-",T3,"-",AA3,"-",AC3)</f>
        <v>2.5-02-26-08_26-3-021_26-27-3581-00</v>
      </c>
      <c r="J3" t="s">
        <v>32</v>
      </c>
      <c r="K3" t="s">
        <v>33</v>
      </c>
      <c r="L3" t="s">
        <v>47</v>
      </c>
      <c r="M3" t="s">
        <v>48</v>
      </c>
      <c r="N3" t="s">
        <v>49</v>
      </c>
      <c r="O3" t="s">
        <v>1166</v>
      </c>
      <c r="P3" t="s">
        <v>50</v>
      </c>
      <c r="Q3" t="s">
        <v>51</v>
      </c>
      <c r="R3">
        <v>3</v>
      </c>
      <c r="S3" t="s">
        <v>52</v>
      </c>
      <c r="T3" s="96">
        <v>27</v>
      </c>
      <c r="U3" t="s">
        <v>53</v>
      </c>
      <c r="V3" t="s">
        <v>54</v>
      </c>
      <c r="W3" t="s">
        <v>55</v>
      </c>
      <c r="X3">
        <v>3000</v>
      </c>
      <c r="Y3" t="s">
        <v>44</v>
      </c>
      <c r="Z3" t="str">
        <f t="shared" ref="Z3:Z66" si="8">LEFT(AA3,3)</f>
        <v>358</v>
      </c>
      <c r="AA3">
        <v>3581</v>
      </c>
      <c r="AB3" t="s">
        <v>56</v>
      </c>
      <c r="AC3" s="96" t="s">
        <v>1148</v>
      </c>
      <c r="AD3" t="s">
        <v>57</v>
      </c>
      <c r="AE3" s="2">
        <v>256425740</v>
      </c>
      <c r="AF3" s="1">
        <v>216425740</v>
      </c>
      <c r="AG3" s="1">
        <v>66279869.18</v>
      </c>
      <c r="AH3" s="1">
        <v>66279869.18</v>
      </c>
      <c r="AI3">
        <f t="shared" ref="AI3:AI66" si="9">AH3-AJ3</f>
        <v>0</v>
      </c>
      <c r="AJ3" s="1">
        <v>66279869.18</v>
      </c>
      <c r="AK3" s="1">
        <f t="shared" ref="AK3:AK66" si="10">AJ3-AL3</f>
        <v>46973503.850000001</v>
      </c>
      <c r="AL3" s="1">
        <v>19306365.329999998</v>
      </c>
      <c r="AM3">
        <v>0</v>
      </c>
      <c r="AN3" s="1">
        <v>19306365.329999998</v>
      </c>
      <c r="AO3" s="1">
        <f t="shared" si="0"/>
        <v>190145870.81999999</v>
      </c>
      <c r="AP3">
        <v>0</v>
      </c>
      <c r="AQ3" s="1">
        <v>40000000</v>
      </c>
      <c r="AR3">
        <v>0</v>
      </c>
      <c r="AS3">
        <v>0</v>
      </c>
      <c r="AT3" s="1">
        <v>40000000</v>
      </c>
    </row>
    <row r="4" spans="1:46" x14ac:dyDescent="0.3">
      <c r="A4" t="str">
        <f t="shared" si="1"/>
        <v>528312200025</v>
      </c>
      <c r="B4" s="99">
        <v>5</v>
      </c>
      <c r="C4" s="99" t="str">
        <f t="shared" si="2"/>
        <v>283</v>
      </c>
      <c r="D4" s="99" t="str">
        <f t="shared" si="3"/>
        <v>1</v>
      </c>
      <c r="E4" t="str">
        <f t="shared" si="4"/>
        <v>2</v>
      </c>
      <c r="F4" s="106">
        <f t="shared" si="5"/>
        <v>20</v>
      </c>
      <c r="G4" s="106" t="str">
        <f t="shared" si="6"/>
        <v>00</v>
      </c>
      <c r="H4" s="99">
        <v>25</v>
      </c>
      <c r="I4" t="str">
        <f t="shared" si="7"/>
        <v>2.5-02-26-07_26-1-015_26-20-2831-00</v>
      </c>
      <c r="J4" t="s">
        <v>32</v>
      </c>
      <c r="K4" t="s">
        <v>33</v>
      </c>
      <c r="L4" t="s">
        <v>58</v>
      </c>
      <c r="M4" t="s">
        <v>59</v>
      </c>
      <c r="N4" t="s">
        <v>49</v>
      </c>
      <c r="O4" t="s">
        <v>1166</v>
      </c>
      <c r="P4" t="s">
        <v>60</v>
      </c>
      <c r="Q4" t="s">
        <v>61</v>
      </c>
      <c r="R4">
        <v>1</v>
      </c>
      <c r="S4" t="s">
        <v>62</v>
      </c>
      <c r="T4" s="96">
        <v>20</v>
      </c>
      <c r="U4" t="s">
        <v>63</v>
      </c>
      <c r="V4" t="s">
        <v>64</v>
      </c>
      <c r="W4" t="s">
        <v>65</v>
      </c>
      <c r="X4">
        <v>2000</v>
      </c>
      <c r="Y4" t="s">
        <v>66</v>
      </c>
      <c r="Z4" t="str">
        <f t="shared" si="8"/>
        <v>283</v>
      </c>
      <c r="AA4">
        <v>2831</v>
      </c>
      <c r="AB4" t="s">
        <v>67</v>
      </c>
      <c r="AC4" s="96" t="s">
        <v>1148</v>
      </c>
      <c r="AD4" t="s">
        <v>57</v>
      </c>
      <c r="AE4" s="2">
        <v>12370884.439999999</v>
      </c>
      <c r="AF4" s="1">
        <v>7200000</v>
      </c>
      <c r="AG4">
        <v>0</v>
      </c>
      <c r="AH4">
        <v>0</v>
      </c>
      <c r="AI4">
        <f t="shared" si="9"/>
        <v>0</v>
      </c>
      <c r="AJ4">
        <v>0</v>
      </c>
      <c r="AK4" s="1">
        <f t="shared" si="10"/>
        <v>0</v>
      </c>
      <c r="AL4">
        <v>0</v>
      </c>
      <c r="AM4">
        <v>0</v>
      </c>
      <c r="AN4">
        <v>0</v>
      </c>
      <c r="AO4" s="1">
        <f t="shared" si="0"/>
        <v>12370884.439999999</v>
      </c>
      <c r="AP4">
        <v>0</v>
      </c>
      <c r="AQ4" s="1">
        <v>5170884.4400000004</v>
      </c>
      <c r="AR4">
        <v>0</v>
      </c>
      <c r="AS4">
        <v>0</v>
      </c>
      <c r="AT4" s="1">
        <v>5170884.4400000004</v>
      </c>
    </row>
    <row r="5" spans="1:46" x14ac:dyDescent="0.3">
      <c r="A5" t="str">
        <f t="shared" si="1"/>
        <v>533412200025</v>
      </c>
      <c r="B5" s="99">
        <v>5</v>
      </c>
      <c r="C5" s="99" t="str">
        <f t="shared" si="2"/>
        <v>334</v>
      </c>
      <c r="D5" s="99" t="str">
        <f t="shared" si="3"/>
        <v>1</v>
      </c>
      <c r="E5" t="str">
        <f t="shared" si="4"/>
        <v>2</v>
      </c>
      <c r="F5" s="106">
        <f t="shared" si="5"/>
        <v>20</v>
      </c>
      <c r="G5" s="106" t="str">
        <f t="shared" si="6"/>
        <v>00</v>
      </c>
      <c r="H5" s="99">
        <v>25</v>
      </c>
      <c r="I5" t="str">
        <f t="shared" si="7"/>
        <v>2.5-02-26-07_26-1-015_26-20-3341-00</v>
      </c>
      <c r="J5" t="s">
        <v>32</v>
      </c>
      <c r="K5" t="s">
        <v>33</v>
      </c>
      <c r="L5" t="s">
        <v>58</v>
      </c>
      <c r="M5" t="s">
        <v>59</v>
      </c>
      <c r="N5" t="s">
        <v>49</v>
      </c>
      <c r="O5" t="s">
        <v>1166</v>
      </c>
      <c r="P5" t="s">
        <v>60</v>
      </c>
      <c r="Q5" t="s">
        <v>61</v>
      </c>
      <c r="R5">
        <v>1</v>
      </c>
      <c r="S5" t="s">
        <v>62</v>
      </c>
      <c r="T5" s="96">
        <v>20</v>
      </c>
      <c r="U5" t="s">
        <v>63</v>
      </c>
      <c r="V5" t="s">
        <v>64</v>
      </c>
      <c r="W5" t="s">
        <v>65</v>
      </c>
      <c r="X5">
        <v>3000</v>
      </c>
      <c r="Y5" t="s">
        <v>44</v>
      </c>
      <c r="Z5" t="str">
        <f t="shared" si="8"/>
        <v>334</v>
      </c>
      <c r="AA5">
        <v>3341</v>
      </c>
      <c r="AB5" t="s">
        <v>68</v>
      </c>
      <c r="AC5" s="96" t="s">
        <v>1148</v>
      </c>
      <c r="AD5" t="s">
        <v>57</v>
      </c>
      <c r="AE5" s="2">
        <v>3000000</v>
      </c>
      <c r="AF5" s="1">
        <v>3000000</v>
      </c>
      <c r="AG5">
        <v>0</v>
      </c>
      <c r="AH5">
        <v>0</v>
      </c>
      <c r="AI5">
        <f t="shared" si="9"/>
        <v>0</v>
      </c>
      <c r="AJ5">
        <v>0</v>
      </c>
      <c r="AK5" s="1">
        <f t="shared" si="10"/>
        <v>0</v>
      </c>
      <c r="AL5">
        <v>0</v>
      </c>
      <c r="AM5">
        <v>0</v>
      </c>
      <c r="AN5">
        <v>0</v>
      </c>
      <c r="AO5" s="1">
        <f t="shared" si="0"/>
        <v>3000000</v>
      </c>
      <c r="AP5">
        <v>0</v>
      </c>
      <c r="AQ5">
        <v>0</v>
      </c>
      <c r="AR5">
        <v>0</v>
      </c>
      <c r="AS5">
        <v>0</v>
      </c>
      <c r="AT5">
        <v>0</v>
      </c>
    </row>
    <row r="6" spans="1:46" x14ac:dyDescent="0.3">
      <c r="A6" t="str">
        <f t="shared" si="1"/>
        <v>554912212325</v>
      </c>
      <c r="B6" s="99">
        <v>5</v>
      </c>
      <c r="C6" s="99" t="str">
        <f t="shared" si="2"/>
        <v>549</v>
      </c>
      <c r="D6" s="99" t="str">
        <f t="shared" si="3"/>
        <v>1</v>
      </c>
      <c r="E6" t="str">
        <f t="shared" si="4"/>
        <v>2</v>
      </c>
      <c r="F6" s="106">
        <f t="shared" si="5"/>
        <v>21</v>
      </c>
      <c r="G6" s="106">
        <f t="shared" si="6"/>
        <v>23</v>
      </c>
      <c r="H6" s="99">
        <v>25</v>
      </c>
      <c r="I6" t="str">
        <f t="shared" si="7"/>
        <v>2.5-02-26-07_26-1-015_26-21-5491-23</v>
      </c>
      <c r="J6" t="s">
        <v>32</v>
      </c>
      <c r="K6" t="s">
        <v>33</v>
      </c>
      <c r="L6" t="s">
        <v>58</v>
      </c>
      <c r="M6" t="s">
        <v>59</v>
      </c>
      <c r="N6" t="s">
        <v>49</v>
      </c>
      <c r="O6" t="s">
        <v>1166</v>
      </c>
      <c r="P6" t="s">
        <v>60</v>
      </c>
      <c r="Q6" t="s">
        <v>61</v>
      </c>
      <c r="R6">
        <v>1</v>
      </c>
      <c r="S6" t="s">
        <v>62</v>
      </c>
      <c r="T6" s="96">
        <v>21</v>
      </c>
      <c r="U6" t="s">
        <v>69</v>
      </c>
      <c r="V6" t="s">
        <v>64</v>
      </c>
      <c r="W6" t="s">
        <v>65</v>
      </c>
      <c r="X6">
        <v>5000</v>
      </c>
      <c r="Y6" t="s">
        <v>70</v>
      </c>
      <c r="Z6" t="str">
        <f t="shared" si="8"/>
        <v>549</v>
      </c>
      <c r="AA6">
        <v>5491</v>
      </c>
      <c r="AB6" t="s">
        <v>71</v>
      </c>
      <c r="AC6" s="96">
        <v>23</v>
      </c>
      <c r="AD6" t="s">
        <v>72</v>
      </c>
      <c r="AE6" s="2">
        <v>3000000</v>
      </c>
      <c r="AF6" s="1">
        <v>3000000</v>
      </c>
      <c r="AG6">
        <v>0</v>
      </c>
      <c r="AH6">
        <v>0</v>
      </c>
      <c r="AI6">
        <f t="shared" si="9"/>
        <v>0</v>
      </c>
      <c r="AJ6">
        <v>0</v>
      </c>
      <c r="AK6" s="1">
        <f t="shared" si="10"/>
        <v>0</v>
      </c>
      <c r="AL6">
        <v>0</v>
      </c>
      <c r="AM6">
        <v>0</v>
      </c>
      <c r="AN6">
        <v>0</v>
      </c>
      <c r="AO6" s="1">
        <f t="shared" si="0"/>
        <v>3000000</v>
      </c>
      <c r="AP6">
        <v>0</v>
      </c>
      <c r="AQ6">
        <v>0</v>
      </c>
      <c r="AR6">
        <v>0</v>
      </c>
      <c r="AS6">
        <v>0</v>
      </c>
      <c r="AT6">
        <v>0</v>
      </c>
    </row>
    <row r="7" spans="1:46" x14ac:dyDescent="0.3">
      <c r="A7" t="str">
        <f t="shared" si="1"/>
        <v>532512232225</v>
      </c>
      <c r="B7" s="99">
        <v>5</v>
      </c>
      <c r="C7" s="99" t="str">
        <f t="shared" si="2"/>
        <v>325</v>
      </c>
      <c r="D7" s="99" t="str">
        <f t="shared" si="3"/>
        <v>1</v>
      </c>
      <c r="E7" t="str">
        <f t="shared" si="4"/>
        <v>2</v>
      </c>
      <c r="F7" s="106">
        <f t="shared" si="5"/>
        <v>23</v>
      </c>
      <c r="G7" s="106">
        <f t="shared" si="6"/>
        <v>22</v>
      </c>
      <c r="H7" s="99">
        <v>25</v>
      </c>
      <c r="I7" t="str">
        <f t="shared" si="7"/>
        <v>2.5-02-26-07_26-6-017_26-23-3251-22</v>
      </c>
      <c r="J7" t="s">
        <v>32</v>
      </c>
      <c r="K7" t="s">
        <v>33</v>
      </c>
      <c r="L7" t="s">
        <v>73</v>
      </c>
      <c r="M7" t="s">
        <v>74</v>
      </c>
      <c r="N7" t="s">
        <v>49</v>
      </c>
      <c r="O7" t="s">
        <v>1166</v>
      </c>
      <c r="P7" t="s">
        <v>60</v>
      </c>
      <c r="Q7" t="s">
        <v>61</v>
      </c>
      <c r="R7">
        <v>6</v>
      </c>
      <c r="S7" t="s">
        <v>75</v>
      </c>
      <c r="T7" s="96">
        <v>23</v>
      </c>
      <c r="U7" t="s">
        <v>76</v>
      </c>
      <c r="V7" t="s">
        <v>77</v>
      </c>
      <c r="W7" t="s">
        <v>78</v>
      </c>
      <c r="X7">
        <v>3000</v>
      </c>
      <c r="Y7" t="s">
        <v>44</v>
      </c>
      <c r="Z7" t="str">
        <f t="shared" si="8"/>
        <v>325</v>
      </c>
      <c r="AA7">
        <v>3251</v>
      </c>
      <c r="AB7" t="s">
        <v>79</v>
      </c>
      <c r="AC7" s="96">
        <v>22</v>
      </c>
      <c r="AD7" t="s">
        <v>80</v>
      </c>
      <c r="AE7" s="2">
        <v>7000000</v>
      </c>
      <c r="AF7" s="1">
        <v>7000000</v>
      </c>
      <c r="AG7" s="1">
        <v>6907284.96</v>
      </c>
      <c r="AH7" s="1">
        <v>6907284.96</v>
      </c>
      <c r="AI7">
        <f t="shared" si="9"/>
        <v>6907284.96</v>
      </c>
      <c r="AJ7">
        <v>0</v>
      </c>
      <c r="AK7" s="1">
        <f t="shared" si="10"/>
        <v>0</v>
      </c>
      <c r="AL7">
        <v>0</v>
      </c>
      <c r="AM7">
        <v>0</v>
      </c>
      <c r="AN7">
        <v>0</v>
      </c>
      <c r="AO7" s="1">
        <f t="shared" si="0"/>
        <v>92715.040000000037</v>
      </c>
      <c r="AP7">
        <v>0</v>
      </c>
      <c r="AQ7">
        <v>0</v>
      </c>
      <c r="AR7">
        <v>0</v>
      </c>
      <c r="AS7">
        <v>0</v>
      </c>
      <c r="AT7">
        <v>0</v>
      </c>
    </row>
    <row r="8" spans="1:46" x14ac:dyDescent="0.3">
      <c r="A8" t="str">
        <f t="shared" si="1"/>
        <v>591112080025</v>
      </c>
      <c r="B8" s="99">
        <v>5</v>
      </c>
      <c r="C8" s="99" t="str">
        <f t="shared" si="2"/>
        <v>911</v>
      </c>
      <c r="D8" s="99" t="str">
        <f t="shared" si="3"/>
        <v>1</v>
      </c>
      <c r="E8" t="str">
        <f t="shared" si="4"/>
        <v>2</v>
      </c>
      <c r="F8" s="106" t="str">
        <f t="shared" si="5"/>
        <v>08</v>
      </c>
      <c r="G8" s="106" t="str">
        <f t="shared" si="6"/>
        <v>00</v>
      </c>
      <c r="H8" s="99">
        <v>25</v>
      </c>
      <c r="I8" t="str">
        <f t="shared" si="7"/>
        <v>2.5-02-26-04_26-4-006_26-08-9111-00</v>
      </c>
      <c r="J8" t="s">
        <v>32</v>
      </c>
      <c r="K8" t="s">
        <v>33</v>
      </c>
      <c r="L8" t="s">
        <v>81</v>
      </c>
      <c r="M8" t="s">
        <v>82</v>
      </c>
      <c r="N8" t="s">
        <v>49</v>
      </c>
      <c r="O8" t="s">
        <v>1166</v>
      </c>
      <c r="P8" t="s">
        <v>83</v>
      </c>
      <c r="Q8" t="s">
        <v>84</v>
      </c>
      <c r="R8">
        <v>4</v>
      </c>
      <c r="S8" t="s">
        <v>40</v>
      </c>
      <c r="T8" s="96" t="s">
        <v>1156</v>
      </c>
      <c r="U8" t="s">
        <v>85</v>
      </c>
      <c r="V8" t="s">
        <v>86</v>
      </c>
      <c r="W8" t="s">
        <v>87</v>
      </c>
      <c r="X8">
        <v>9000</v>
      </c>
      <c r="Y8" t="s">
        <v>88</v>
      </c>
      <c r="Z8" t="str">
        <f t="shared" si="8"/>
        <v>911</v>
      </c>
      <c r="AA8">
        <v>9111</v>
      </c>
      <c r="AB8" t="s">
        <v>89</v>
      </c>
      <c r="AC8" s="96" t="s">
        <v>1148</v>
      </c>
      <c r="AD8" t="s">
        <v>57</v>
      </c>
      <c r="AE8" s="2">
        <v>3867437.89</v>
      </c>
      <c r="AF8" s="1">
        <v>24713862.890000001</v>
      </c>
      <c r="AG8">
        <v>0</v>
      </c>
      <c r="AH8">
        <v>0</v>
      </c>
      <c r="AI8">
        <f t="shared" si="9"/>
        <v>0</v>
      </c>
      <c r="AJ8">
        <v>0</v>
      </c>
      <c r="AK8" s="1">
        <f t="shared" si="10"/>
        <v>0</v>
      </c>
      <c r="AL8">
        <v>0</v>
      </c>
      <c r="AM8">
        <v>0</v>
      </c>
      <c r="AN8">
        <v>0</v>
      </c>
      <c r="AO8" s="1">
        <f t="shared" si="0"/>
        <v>3867437.89</v>
      </c>
      <c r="AP8">
        <v>0</v>
      </c>
      <c r="AQ8">
        <v>0</v>
      </c>
      <c r="AR8">
        <v>0</v>
      </c>
      <c r="AS8" s="1">
        <v>20846425</v>
      </c>
      <c r="AT8" s="1">
        <v>-20846425</v>
      </c>
    </row>
    <row r="9" spans="1:46" x14ac:dyDescent="0.3">
      <c r="A9" t="str">
        <f t="shared" si="1"/>
        <v>592112080025</v>
      </c>
      <c r="B9" s="99">
        <v>5</v>
      </c>
      <c r="C9" s="99" t="str">
        <f t="shared" si="2"/>
        <v>921</v>
      </c>
      <c r="D9" s="99" t="str">
        <f t="shared" si="3"/>
        <v>1</v>
      </c>
      <c r="E9" t="str">
        <f t="shared" si="4"/>
        <v>2</v>
      </c>
      <c r="F9" s="106" t="str">
        <f t="shared" si="5"/>
        <v>08</v>
      </c>
      <c r="G9" s="106" t="str">
        <f t="shared" si="6"/>
        <v>00</v>
      </c>
      <c r="H9" s="99">
        <v>25</v>
      </c>
      <c r="I9" t="str">
        <f t="shared" si="7"/>
        <v>2.5-02-26-04_26-4-006_26-08-9211-00</v>
      </c>
      <c r="J9" t="s">
        <v>32</v>
      </c>
      <c r="K9" t="s">
        <v>33</v>
      </c>
      <c r="L9" t="s">
        <v>81</v>
      </c>
      <c r="M9" t="s">
        <v>82</v>
      </c>
      <c r="N9" t="s">
        <v>49</v>
      </c>
      <c r="O9" t="s">
        <v>1166</v>
      </c>
      <c r="P9" t="s">
        <v>83</v>
      </c>
      <c r="Q9" t="s">
        <v>84</v>
      </c>
      <c r="R9">
        <v>4</v>
      </c>
      <c r="S9" t="s">
        <v>40</v>
      </c>
      <c r="T9" s="96" t="s">
        <v>1156</v>
      </c>
      <c r="U9" t="s">
        <v>85</v>
      </c>
      <c r="V9" t="s">
        <v>86</v>
      </c>
      <c r="W9" t="s">
        <v>87</v>
      </c>
      <c r="X9">
        <v>9000</v>
      </c>
      <c r="Y9" t="s">
        <v>88</v>
      </c>
      <c r="Z9" t="str">
        <f t="shared" si="8"/>
        <v>921</v>
      </c>
      <c r="AA9">
        <v>9211</v>
      </c>
      <c r="AB9" t="s">
        <v>90</v>
      </c>
      <c r="AC9" s="96" t="s">
        <v>1148</v>
      </c>
      <c r="AD9" t="s">
        <v>57</v>
      </c>
      <c r="AE9" s="2">
        <v>1238913.6100000001</v>
      </c>
      <c r="AF9" s="1">
        <v>11000000</v>
      </c>
      <c r="AG9">
        <v>0</v>
      </c>
      <c r="AH9">
        <v>0</v>
      </c>
      <c r="AI9">
        <f t="shared" si="9"/>
        <v>0</v>
      </c>
      <c r="AJ9">
        <v>0</v>
      </c>
      <c r="AK9" s="1">
        <f t="shared" si="10"/>
        <v>0</v>
      </c>
      <c r="AL9">
        <v>0</v>
      </c>
      <c r="AM9">
        <v>0</v>
      </c>
      <c r="AN9">
        <v>0</v>
      </c>
      <c r="AO9" s="1">
        <f t="shared" si="0"/>
        <v>1238913.6100000001</v>
      </c>
      <c r="AP9">
        <v>0</v>
      </c>
      <c r="AQ9">
        <v>0</v>
      </c>
      <c r="AR9">
        <v>0</v>
      </c>
      <c r="AS9" s="1">
        <v>9761086.3900000006</v>
      </c>
      <c r="AT9" s="1">
        <v>-9761086.3900000006</v>
      </c>
    </row>
    <row r="10" spans="1:46" x14ac:dyDescent="0.3">
      <c r="A10" t="str">
        <f t="shared" si="1"/>
        <v>526112100025</v>
      </c>
      <c r="B10" s="99">
        <v>5</v>
      </c>
      <c r="C10" s="99" t="str">
        <f t="shared" si="2"/>
        <v>261</v>
      </c>
      <c r="D10" s="99" t="str">
        <f t="shared" si="3"/>
        <v>1</v>
      </c>
      <c r="E10" t="str">
        <f t="shared" si="4"/>
        <v>2</v>
      </c>
      <c r="F10" s="106">
        <f t="shared" si="5"/>
        <v>10</v>
      </c>
      <c r="G10" s="106" t="str">
        <f t="shared" si="6"/>
        <v>00</v>
      </c>
      <c r="H10" s="99">
        <v>25</v>
      </c>
      <c r="I10" t="str">
        <f t="shared" si="7"/>
        <v>2.5-02-26-05_26-1-007_26-10-2611-00</v>
      </c>
      <c r="J10" t="s">
        <v>32</v>
      </c>
      <c r="K10" t="s">
        <v>33</v>
      </c>
      <c r="L10" t="s">
        <v>81</v>
      </c>
      <c r="M10" t="s">
        <v>82</v>
      </c>
      <c r="N10" t="s">
        <v>49</v>
      </c>
      <c r="O10" t="s">
        <v>1166</v>
      </c>
      <c r="P10" t="s">
        <v>91</v>
      </c>
      <c r="Q10" t="s">
        <v>92</v>
      </c>
      <c r="R10">
        <v>1</v>
      </c>
      <c r="S10" t="s">
        <v>62</v>
      </c>
      <c r="T10" s="96">
        <v>10</v>
      </c>
      <c r="U10" t="s">
        <v>93</v>
      </c>
      <c r="V10" t="s">
        <v>94</v>
      </c>
      <c r="W10" t="s">
        <v>95</v>
      </c>
      <c r="X10">
        <v>2000</v>
      </c>
      <c r="Y10" t="s">
        <v>66</v>
      </c>
      <c r="Z10" t="str">
        <f t="shared" si="8"/>
        <v>261</v>
      </c>
      <c r="AA10">
        <v>2611</v>
      </c>
      <c r="AB10" t="s">
        <v>96</v>
      </c>
      <c r="AC10" s="96" t="s">
        <v>1148</v>
      </c>
      <c r="AD10" t="s">
        <v>57</v>
      </c>
      <c r="AE10" s="2">
        <v>28700000</v>
      </c>
      <c r="AF10" s="1">
        <v>20300000</v>
      </c>
      <c r="AG10" s="1">
        <v>4684437.21</v>
      </c>
      <c r="AH10" s="1">
        <v>4684437.21</v>
      </c>
      <c r="AI10">
        <f t="shared" si="9"/>
        <v>0</v>
      </c>
      <c r="AJ10" s="1">
        <v>4684437.21</v>
      </c>
      <c r="AK10" s="1">
        <f t="shared" si="10"/>
        <v>0</v>
      </c>
      <c r="AL10" s="1">
        <v>4684437.21</v>
      </c>
      <c r="AM10">
        <v>0</v>
      </c>
      <c r="AN10" s="1">
        <v>4684437.21</v>
      </c>
      <c r="AO10" s="1">
        <f t="shared" si="0"/>
        <v>24015562.789999999</v>
      </c>
      <c r="AP10">
        <v>0</v>
      </c>
      <c r="AQ10" s="1">
        <v>8400000</v>
      </c>
      <c r="AR10">
        <v>0</v>
      </c>
      <c r="AS10">
        <v>0</v>
      </c>
      <c r="AT10" s="1">
        <v>8400000</v>
      </c>
    </row>
    <row r="11" spans="1:46" x14ac:dyDescent="0.3">
      <c r="A11" s="107" t="str">
        <f t="shared" si="1"/>
        <v>532512100025</v>
      </c>
      <c r="B11" s="99">
        <v>5</v>
      </c>
      <c r="C11" s="99" t="str">
        <f t="shared" si="2"/>
        <v>325</v>
      </c>
      <c r="D11" s="99" t="str">
        <f t="shared" si="3"/>
        <v>1</v>
      </c>
      <c r="E11" t="str">
        <f t="shared" si="4"/>
        <v>2</v>
      </c>
      <c r="F11" s="106">
        <f t="shared" si="5"/>
        <v>10</v>
      </c>
      <c r="G11" s="106" t="str">
        <f t="shared" si="6"/>
        <v>00</v>
      </c>
      <c r="H11" s="99">
        <v>25</v>
      </c>
      <c r="I11" t="str">
        <f t="shared" si="7"/>
        <v>2.5-02-26-05_26-1-007_26-10-3251-00</v>
      </c>
      <c r="J11" t="s">
        <v>32</v>
      </c>
      <c r="K11" t="s">
        <v>33</v>
      </c>
      <c r="L11" t="s">
        <v>81</v>
      </c>
      <c r="M11" t="s">
        <v>82</v>
      </c>
      <c r="N11" t="s">
        <v>49</v>
      </c>
      <c r="O11" t="s">
        <v>1166</v>
      </c>
      <c r="P11" t="s">
        <v>91</v>
      </c>
      <c r="Q11" t="s">
        <v>92</v>
      </c>
      <c r="R11">
        <v>1</v>
      </c>
      <c r="S11" t="s">
        <v>62</v>
      </c>
      <c r="T11" s="96">
        <v>10</v>
      </c>
      <c r="U11" t="s">
        <v>93</v>
      </c>
      <c r="V11" t="s">
        <v>94</v>
      </c>
      <c r="W11" t="s">
        <v>95</v>
      </c>
      <c r="X11">
        <v>3000</v>
      </c>
      <c r="Y11" t="s">
        <v>44</v>
      </c>
      <c r="Z11" t="str">
        <f t="shared" si="8"/>
        <v>325</v>
      </c>
      <c r="AA11">
        <v>3251</v>
      </c>
      <c r="AB11" t="s">
        <v>79</v>
      </c>
      <c r="AC11" s="96" t="s">
        <v>1148</v>
      </c>
      <c r="AD11" t="s">
        <v>57</v>
      </c>
      <c r="AE11" s="2">
        <v>68958396.959999993</v>
      </c>
      <c r="AF11" s="1">
        <v>68958396.959999993</v>
      </c>
      <c r="AG11" s="1">
        <v>68958396.859999999</v>
      </c>
      <c r="AH11" s="1">
        <v>68958396.859999999</v>
      </c>
      <c r="AI11">
        <f t="shared" si="9"/>
        <v>57465330.700000003</v>
      </c>
      <c r="AJ11" s="1">
        <v>11493066.16</v>
      </c>
      <c r="AK11" s="1">
        <f t="shared" si="10"/>
        <v>5746533.0800000001</v>
      </c>
      <c r="AL11" s="1">
        <v>5746533.0800000001</v>
      </c>
      <c r="AM11">
        <v>0</v>
      </c>
      <c r="AN11" s="1">
        <v>5746533.0800000001</v>
      </c>
      <c r="AO11" s="1">
        <f t="shared" si="0"/>
        <v>9.9999994039535522E-2</v>
      </c>
      <c r="AP11">
        <v>0</v>
      </c>
      <c r="AQ11">
        <v>0</v>
      </c>
      <c r="AR11">
        <v>0</v>
      </c>
      <c r="AS11">
        <v>0</v>
      </c>
      <c r="AT11">
        <v>0</v>
      </c>
    </row>
    <row r="12" spans="1:46" x14ac:dyDescent="0.3">
      <c r="A12" s="107" t="str">
        <f t="shared" si="1"/>
        <v>532512090025</v>
      </c>
      <c r="B12" s="99">
        <v>5</v>
      </c>
      <c r="C12" s="99" t="str">
        <f t="shared" si="2"/>
        <v>325</v>
      </c>
      <c r="D12" s="99" t="str">
        <f t="shared" si="3"/>
        <v>1</v>
      </c>
      <c r="E12" t="str">
        <f t="shared" si="4"/>
        <v>2</v>
      </c>
      <c r="F12" s="106" t="str">
        <f t="shared" si="5"/>
        <v>09</v>
      </c>
      <c r="G12" s="106" t="str">
        <f t="shared" si="6"/>
        <v>00</v>
      </c>
      <c r="H12" s="99">
        <v>25</v>
      </c>
      <c r="I12" t="str">
        <f t="shared" si="7"/>
        <v>2.5-02-26-05_26-4-007_26-09-3251-00</v>
      </c>
      <c r="J12" t="s">
        <v>32</v>
      </c>
      <c r="K12" t="s">
        <v>33</v>
      </c>
      <c r="L12" t="s">
        <v>81</v>
      </c>
      <c r="M12" t="s">
        <v>82</v>
      </c>
      <c r="N12" t="s">
        <v>49</v>
      </c>
      <c r="O12" t="s">
        <v>1166</v>
      </c>
      <c r="P12" t="s">
        <v>91</v>
      </c>
      <c r="Q12" t="s">
        <v>92</v>
      </c>
      <c r="R12">
        <v>4</v>
      </c>
      <c r="S12" t="s">
        <v>40</v>
      </c>
      <c r="T12" s="96" t="s">
        <v>1157</v>
      </c>
      <c r="U12" t="s">
        <v>97</v>
      </c>
      <c r="V12" t="s">
        <v>94</v>
      </c>
      <c r="W12" t="s">
        <v>95</v>
      </c>
      <c r="X12">
        <v>3000</v>
      </c>
      <c r="Y12" t="s">
        <v>44</v>
      </c>
      <c r="Z12" t="str">
        <f t="shared" si="8"/>
        <v>325</v>
      </c>
      <c r="AA12">
        <v>3251</v>
      </c>
      <c r="AB12" t="s">
        <v>79</v>
      </c>
      <c r="AC12" s="96" t="s">
        <v>1148</v>
      </c>
      <c r="AD12" t="s">
        <v>57</v>
      </c>
      <c r="AE12" s="2">
        <v>51480411.920000002</v>
      </c>
      <c r="AF12" s="1">
        <v>44329640</v>
      </c>
      <c r="AG12" s="1">
        <v>51451051.659999996</v>
      </c>
      <c r="AH12" s="1">
        <v>51451051.659999996</v>
      </c>
      <c r="AI12">
        <f t="shared" si="9"/>
        <v>42875876.359999999</v>
      </c>
      <c r="AJ12" s="1">
        <v>8575175.3000000007</v>
      </c>
      <c r="AK12" s="1">
        <f t="shared" si="10"/>
        <v>4851807.6400000006</v>
      </c>
      <c r="AL12" s="1">
        <v>3723367.66</v>
      </c>
      <c r="AM12">
        <v>0</v>
      </c>
      <c r="AN12" s="1">
        <v>3723367.66</v>
      </c>
      <c r="AO12" s="1">
        <f t="shared" si="0"/>
        <v>29360.260000005364</v>
      </c>
      <c r="AP12">
        <v>0</v>
      </c>
      <c r="AQ12" s="1">
        <v>7150771.9199999999</v>
      </c>
      <c r="AR12">
        <v>0</v>
      </c>
      <c r="AS12">
        <v>0</v>
      </c>
      <c r="AT12" s="1">
        <v>7150771.9199999999</v>
      </c>
    </row>
    <row r="13" spans="1:46" x14ac:dyDescent="0.3">
      <c r="A13" t="str">
        <f t="shared" si="1"/>
        <v>551112097625</v>
      </c>
      <c r="B13" s="99">
        <v>5</v>
      </c>
      <c r="C13" s="99" t="str">
        <f t="shared" si="2"/>
        <v>511</v>
      </c>
      <c r="D13" s="99" t="str">
        <f t="shared" si="3"/>
        <v>1</v>
      </c>
      <c r="E13" t="str">
        <f t="shared" si="4"/>
        <v>2</v>
      </c>
      <c r="F13" s="106" t="str">
        <f t="shared" si="5"/>
        <v>09</v>
      </c>
      <c r="G13" s="106">
        <f t="shared" si="6"/>
        <v>76</v>
      </c>
      <c r="H13" s="99">
        <v>25</v>
      </c>
      <c r="I13" t="str">
        <f t="shared" si="7"/>
        <v>2.5-02-26-05_26-4-007_26-09-5111-76</v>
      </c>
      <c r="J13" t="s">
        <v>32</v>
      </c>
      <c r="K13" t="s">
        <v>33</v>
      </c>
      <c r="L13" t="s">
        <v>81</v>
      </c>
      <c r="M13" t="s">
        <v>82</v>
      </c>
      <c r="N13" t="s">
        <v>49</v>
      </c>
      <c r="O13" t="s">
        <v>1166</v>
      </c>
      <c r="P13" t="s">
        <v>91</v>
      </c>
      <c r="Q13" t="s">
        <v>92</v>
      </c>
      <c r="R13">
        <v>4</v>
      </c>
      <c r="S13" t="s">
        <v>40</v>
      </c>
      <c r="T13" s="96" t="s">
        <v>1157</v>
      </c>
      <c r="U13" t="s">
        <v>97</v>
      </c>
      <c r="V13" t="s">
        <v>94</v>
      </c>
      <c r="W13" t="s">
        <v>95</v>
      </c>
      <c r="X13">
        <v>5000</v>
      </c>
      <c r="Y13" t="s">
        <v>70</v>
      </c>
      <c r="Z13" t="str">
        <f t="shared" si="8"/>
        <v>511</v>
      </c>
      <c r="AA13">
        <v>5111</v>
      </c>
      <c r="AB13" t="s">
        <v>98</v>
      </c>
      <c r="AC13" s="96">
        <v>76</v>
      </c>
      <c r="AD13" t="s">
        <v>99</v>
      </c>
      <c r="AE13" s="2">
        <v>0</v>
      </c>
      <c r="AF13">
        <v>0</v>
      </c>
      <c r="AG13">
        <v>0</v>
      </c>
      <c r="AH13">
        <v>0</v>
      </c>
      <c r="AI13">
        <f t="shared" si="9"/>
        <v>0</v>
      </c>
      <c r="AJ13">
        <v>0</v>
      </c>
      <c r="AK13" s="1">
        <f t="shared" si="10"/>
        <v>0</v>
      </c>
      <c r="AL13">
        <v>0</v>
      </c>
      <c r="AM13">
        <v>0</v>
      </c>
      <c r="AN13">
        <v>0</v>
      </c>
      <c r="AO13" s="1">
        <f t="shared" si="0"/>
        <v>0</v>
      </c>
      <c r="AP13">
        <v>0</v>
      </c>
      <c r="AQ13" s="1">
        <v>1700000</v>
      </c>
      <c r="AR13">
        <v>0</v>
      </c>
      <c r="AS13" s="1">
        <v>1700000</v>
      </c>
      <c r="AT13">
        <v>0</v>
      </c>
    </row>
    <row r="14" spans="1:46" x14ac:dyDescent="0.3">
      <c r="A14" t="str">
        <f t="shared" si="1"/>
        <v>554112097625</v>
      </c>
      <c r="B14" s="99">
        <v>5</v>
      </c>
      <c r="C14" s="99" t="str">
        <f t="shared" si="2"/>
        <v>541</v>
      </c>
      <c r="D14" s="99" t="str">
        <f t="shared" si="3"/>
        <v>1</v>
      </c>
      <c r="E14" t="str">
        <f t="shared" si="4"/>
        <v>2</v>
      </c>
      <c r="F14" s="106" t="str">
        <f t="shared" si="5"/>
        <v>09</v>
      </c>
      <c r="G14" s="106">
        <f t="shared" si="6"/>
        <v>76</v>
      </c>
      <c r="H14" s="99">
        <v>25</v>
      </c>
      <c r="I14" t="str">
        <f t="shared" si="7"/>
        <v>2.5-02-26-05_26-4-007_26-09-5411-76</v>
      </c>
      <c r="J14" t="s">
        <v>32</v>
      </c>
      <c r="K14" t="s">
        <v>33</v>
      </c>
      <c r="L14" t="s">
        <v>81</v>
      </c>
      <c r="M14" t="s">
        <v>82</v>
      </c>
      <c r="N14" t="s">
        <v>49</v>
      </c>
      <c r="O14" t="s">
        <v>1166</v>
      </c>
      <c r="P14" t="s">
        <v>91</v>
      </c>
      <c r="Q14" t="s">
        <v>92</v>
      </c>
      <c r="R14">
        <v>4</v>
      </c>
      <c r="S14" t="s">
        <v>40</v>
      </c>
      <c r="T14" s="96" t="s">
        <v>1157</v>
      </c>
      <c r="U14" t="s">
        <v>97</v>
      </c>
      <c r="V14" t="s">
        <v>94</v>
      </c>
      <c r="W14" t="s">
        <v>95</v>
      </c>
      <c r="X14">
        <v>5000</v>
      </c>
      <c r="Y14" t="s">
        <v>70</v>
      </c>
      <c r="Z14" t="str">
        <f t="shared" si="8"/>
        <v>541</v>
      </c>
      <c r="AA14">
        <v>5411</v>
      </c>
      <c r="AB14" t="s">
        <v>100</v>
      </c>
      <c r="AC14" s="96">
        <v>76</v>
      </c>
      <c r="AD14" t="s">
        <v>99</v>
      </c>
      <c r="AE14" s="2">
        <v>1700000</v>
      </c>
      <c r="AF14">
        <v>0</v>
      </c>
      <c r="AG14">
        <v>0</v>
      </c>
      <c r="AH14">
        <v>0</v>
      </c>
      <c r="AI14">
        <f t="shared" si="9"/>
        <v>0</v>
      </c>
      <c r="AJ14">
        <v>0</v>
      </c>
      <c r="AK14" s="1">
        <f t="shared" si="10"/>
        <v>0</v>
      </c>
      <c r="AL14">
        <v>0</v>
      </c>
      <c r="AM14">
        <v>0</v>
      </c>
      <c r="AN14">
        <v>0</v>
      </c>
      <c r="AO14" s="1">
        <f t="shared" si="0"/>
        <v>1700000</v>
      </c>
      <c r="AP14">
        <v>0</v>
      </c>
      <c r="AQ14" s="1">
        <v>1700000</v>
      </c>
      <c r="AR14">
        <v>0</v>
      </c>
      <c r="AS14">
        <v>0</v>
      </c>
      <c r="AT14" s="1">
        <v>1700000</v>
      </c>
    </row>
    <row r="15" spans="1:46" x14ac:dyDescent="0.3">
      <c r="A15" t="str">
        <f t="shared" si="1"/>
        <v>554112097725</v>
      </c>
      <c r="B15" s="99">
        <v>5</v>
      </c>
      <c r="C15" s="99" t="str">
        <f t="shared" si="2"/>
        <v>541</v>
      </c>
      <c r="D15" s="99" t="str">
        <f t="shared" si="3"/>
        <v>1</v>
      </c>
      <c r="E15" t="str">
        <f t="shared" si="4"/>
        <v>2</v>
      </c>
      <c r="F15" s="106" t="str">
        <f t="shared" si="5"/>
        <v>09</v>
      </c>
      <c r="G15" s="106">
        <f t="shared" si="6"/>
        <v>77</v>
      </c>
      <c r="H15" s="99">
        <v>25</v>
      </c>
      <c r="I15" t="str">
        <f t="shared" si="7"/>
        <v>2.5-02-26-05_26-4-007_26-09-5411-77</v>
      </c>
      <c r="J15" t="s">
        <v>32</v>
      </c>
      <c r="K15" t="s">
        <v>33</v>
      </c>
      <c r="L15" t="s">
        <v>81</v>
      </c>
      <c r="M15" t="s">
        <v>82</v>
      </c>
      <c r="N15" t="s">
        <v>49</v>
      </c>
      <c r="O15" t="s">
        <v>1166</v>
      </c>
      <c r="P15" t="s">
        <v>91</v>
      </c>
      <c r="Q15" t="s">
        <v>92</v>
      </c>
      <c r="R15">
        <v>4</v>
      </c>
      <c r="S15" t="s">
        <v>40</v>
      </c>
      <c r="T15" s="96" t="s">
        <v>1157</v>
      </c>
      <c r="U15" t="s">
        <v>97</v>
      </c>
      <c r="V15" t="s">
        <v>94</v>
      </c>
      <c r="W15" t="s">
        <v>95</v>
      </c>
      <c r="X15">
        <v>5000</v>
      </c>
      <c r="Y15" t="s">
        <v>70</v>
      </c>
      <c r="Z15" t="str">
        <f t="shared" si="8"/>
        <v>541</v>
      </c>
      <c r="AA15">
        <v>5411</v>
      </c>
      <c r="AB15" t="s">
        <v>100</v>
      </c>
      <c r="AC15" s="96">
        <v>77</v>
      </c>
      <c r="AD15" t="s">
        <v>101</v>
      </c>
      <c r="AE15" s="2">
        <v>30000000</v>
      </c>
      <c r="AF15">
        <v>0</v>
      </c>
      <c r="AG15">
        <v>0</v>
      </c>
      <c r="AH15">
        <v>0</v>
      </c>
      <c r="AI15">
        <f t="shared" si="9"/>
        <v>0</v>
      </c>
      <c r="AJ15">
        <v>0</v>
      </c>
      <c r="AK15" s="1">
        <f t="shared" si="10"/>
        <v>0</v>
      </c>
      <c r="AL15">
        <v>0</v>
      </c>
      <c r="AM15">
        <v>0</v>
      </c>
      <c r="AN15">
        <v>0</v>
      </c>
      <c r="AO15" s="1">
        <f t="shared" si="0"/>
        <v>30000000</v>
      </c>
      <c r="AP15">
        <v>0</v>
      </c>
      <c r="AQ15" s="1">
        <v>30000000</v>
      </c>
      <c r="AR15">
        <v>0</v>
      </c>
      <c r="AS15">
        <v>0</v>
      </c>
      <c r="AT15" s="1">
        <v>30000000</v>
      </c>
    </row>
    <row r="16" spans="1:46" x14ac:dyDescent="0.3">
      <c r="A16" t="str">
        <f t="shared" si="1"/>
        <v>561212480025</v>
      </c>
      <c r="B16" s="99">
        <v>5</v>
      </c>
      <c r="C16" s="99" t="str">
        <f t="shared" si="2"/>
        <v>612</v>
      </c>
      <c r="D16" s="99" t="str">
        <f t="shared" si="3"/>
        <v>1</v>
      </c>
      <c r="E16" t="str">
        <f t="shared" si="4"/>
        <v>2</v>
      </c>
      <c r="F16" s="106">
        <f t="shared" si="5"/>
        <v>48</v>
      </c>
      <c r="G16" s="106" t="str">
        <f t="shared" si="6"/>
        <v>00</v>
      </c>
      <c r="H16" s="99">
        <v>25</v>
      </c>
      <c r="I16" t="str">
        <f t="shared" si="7"/>
        <v>2.5-02-26-10_26-1-033_26-48-6121-00</v>
      </c>
      <c r="J16" t="s">
        <v>32</v>
      </c>
      <c r="K16" t="s">
        <v>33</v>
      </c>
      <c r="L16" t="s">
        <v>81</v>
      </c>
      <c r="M16" t="s">
        <v>82</v>
      </c>
      <c r="N16" t="s">
        <v>102</v>
      </c>
      <c r="O16" t="s">
        <v>1167</v>
      </c>
      <c r="P16" t="s">
        <v>103</v>
      </c>
      <c r="Q16" t="s">
        <v>104</v>
      </c>
      <c r="R16">
        <v>1</v>
      </c>
      <c r="S16" t="s">
        <v>62</v>
      </c>
      <c r="T16" s="96">
        <v>48</v>
      </c>
      <c r="U16" t="s">
        <v>105</v>
      </c>
      <c r="V16" t="s">
        <v>106</v>
      </c>
      <c r="W16" t="s">
        <v>107</v>
      </c>
      <c r="X16">
        <v>6000</v>
      </c>
      <c r="Y16" t="s">
        <v>108</v>
      </c>
      <c r="Z16" t="str">
        <f t="shared" si="8"/>
        <v>612</v>
      </c>
      <c r="AA16">
        <v>6121</v>
      </c>
      <c r="AB16" t="s">
        <v>109</v>
      </c>
      <c r="AC16" s="96" t="s">
        <v>1148</v>
      </c>
      <c r="AD16" t="s">
        <v>57</v>
      </c>
      <c r="AE16" s="2">
        <v>0</v>
      </c>
      <c r="AF16" s="1">
        <v>3110768.37</v>
      </c>
      <c r="AG16">
        <v>0</v>
      </c>
      <c r="AH16">
        <v>0</v>
      </c>
      <c r="AI16">
        <f t="shared" si="9"/>
        <v>0</v>
      </c>
      <c r="AJ16">
        <v>0</v>
      </c>
      <c r="AK16" s="1">
        <f t="shared" si="10"/>
        <v>0</v>
      </c>
      <c r="AL16">
        <v>0</v>
      </c>
      <c r="AM16">
        <v>0</v>
      </c>
      <c r="AN16">
        <v>0</v>
      </c>
      <c r="AO16" s="1">
        <f t="shared" si="0"/>
        <v>0</v>
      </c>
      <c r="AP16">
        <v>0</v>
      </c>
      <c r="AQ16">
        <v>0</v>
      </c>
      <c r="AR16">
        <v>0</v>
      </c>
      <c r="AS16" s="1">
        <v>3110768.37</v>
      </c>
      <c r="AT16" s="1">
        <v>-3110768.37</v>
      </c>
    </row>
    <row r="17" spans="1:46" x14ac:dyDescent="0.3">
      <c r="A17" s="108" t="str">
        <f t="shared" si="1"/>
        <v>561512480025</v>
      </c>
      <c r="B17" s="99">
        <v>5</v>
      </c>
      <c r="C17" s="99" t="str">
        <f t="shared" si="2"/>
        <v>615</v>
      </c>
      <c r="D17" s="99" t="str">
        <f t="shared" si="3"/>
        <v>1</v>
      </c>
      <c r="E17" t="str">
        <f t="shared" si="4"/>
        <v>2</v>
      </c>
      <c r="F17" s="106">
        <f t="shared" si="5"/>
        <v>48</v>
      </c>
      <c r="G17" s="106" t="str">
        <f t="shared" si="6"/>
        <v>00</v>
      </c>
      <c r="H17" s="99">
        <v>25</v>
      </c>
      <c r="I17" t="str">
        <f t="shared" si="7"/>
        <v>2.5-02-26-10_26-1-033_26-48-6151-00</v>
      </c>
      <c r="J17" t="s">
        <v>32</v>
      </c>
      <c r="K17" t="s">
        <v>33</v>
      </c>
      <c r="L17" t="s">
        <v>81</v>
      </c>
      <c r="M17" t="s">
        <v>82</v>
      </c>
      <c r="N17" t="s">
        <v>102</v>
      </c>
      <c r="O17" t="s">
        <v>1167</v>
      </c>
      <c r="P17" t="s">
        <v>103</v>
      </c>
      <c r="Q17" t="s">
        <v>104</v>
      </c>
      <c r="R17">
        <v>1</v>
      </c>
      <c r="S17" t="s">
        <v>62</v>
      </c>
      <c r="T17" s="96">
        <v>48</v>
      </c>
      <c r="U17" t="s">
        <v>105</v>
      </c>
      <c r="V17" t="s">
        <v>106</v>
      </c>
      <c r="W17" t="s">
        <v>107</v>
      </c>
      <c r="X17">
        <v>6000</v>
      </c>
      <c r="Y17" t="s">
        <v>108</v>
      </c>
      <c r="Z17" t="str">
        <f t="shared" si="8"/>
        <v>615</v>
      </c>
      <c r="AA17">
        <v>6151</v>
      </c>
      <c r="AB17" t="s">
        <v>110</v>
      </c>
      <c r="AC17" s="96" t="s">
        <v>1148</v>
      </c>
      <c r="AD17" t="s">
        <v>57</v>
      </c>
      <c r="AE17" s="2">
        <v>215904622.18000001</v>
      </c>
      <c r="AF17">
        <v>0</v>
      </c>
      <c r="AG17">
        <v>0</v>
      </c>
      <c r="AH17">
        <v>0</v>
      </c>
      <c r="AI17">
        <f t="shared" si="9"/>
        <v>0</v>
      </c>
      <c r="AJ17">
        <v>0</v>
      </c>
      <c r="AK17" s="1">
        <f t="shared" si="10"/>
        <v>0</v>
      </c>
      <c r="AL17">
        <v>0</v>
      </c>
      <c r="AM17">
        <v>0</v>
      </c>
      <c r="AN17">
        <v>0</v>
      </c>
      <c r="AO17" s="1">
        <f t="shared" si="0"/>
        <v>215904622.18000001</v>
      </c>
      <c r="AP17" s="1">
        <v>63486729</v>
      </c>
      <c r="AQ17" s="1">
        <v>152417893.18000001</v>
      </c>
      <c r="AR17">
        <v>0</v>
      </c>
      <c r="AS17">
        <v>0</v>
      </c>
      <c r="AT17" s="1">
        <v>215904622.18000001</v>
      </c>
    </row>
    <row r="18" spans="1:46" x14ac:dyDescent="0.3">
      <c r="A18" t="str">
        <f t="shared" si="1"/>
        <v>524110430011</v>
      </c>
      <c r="B18" s="99">
        <v>5</v>
      </c>
      <c r="C18" s="99" t="str">
        <f t="shared" si="2"/>
        <v>241</v>
      </c>
      <c r="D18" s="99" t="str">
        <f t="shared" si="3"/>
        <v>1</v>
      </c>
      <c r="E18" t="str">
        <f t="shared" si="4"/>
        <v>0</v>
      </c>
      <c r="F18" s="106">
        <f t="shared" si="5"/>
        <v>43</v>
      </c>
      <c r="G18" s="106" t="str">
        <f t="shared" si="6"/>
        <v>00</v>
      </c>
      <c r="H18" s="99">
        <v>11</v>
      </c>
      <c r="I18" t="str">
        <f t="shared" si="7"/>
        <v>1.1-00-26-10_26-6-031_26-43-2411-00</v>
      </c>
      <c r="J18" t="s">
        <v>124</v>
      </c>
      <c r="K18" t="s">
        <v>125</v>
      </c>
      <c r="L18" t="s">
        <v>111</v>
      </c>
      <c r="M18" t="s">
        <v>112</v>
      </c>
      <c r="N18" t="s">
        <v>49</v>
      </c>
      <c r="O18" t="s">
        <v>1166</v>
      </c>
      <c r="P18" t="s">
        <v>103</v>
      </c>
      <c r="Q18" t="s">
        <v>104</v>
      </c>
      <c r="R18">
        <v>6</v>
      </c>
      <c r="S18" t="s">
        <v>75</v>
      </c>
      <c r="T18" s="96">
        <v>43</v>
      </c>
      <c r="U18" t="s">
        <v>113</v>
      </c>
      <c r="V18" t="s">
        <v>114</v>
      </c>
      <c r="W18" t="s">
        <v>115</v>
      </c>
      <c r="X18">
        <v>2000</v>
      </c>
      <c r="Y18" t="s">
        <v>66</v>
      </c>
      <c r="Z18" t="str">
        <f t="shared" si="8"/>
        <v>241</v>
      </c>
      <c r="AA18">
        <v>2411</v>
      </c>
      <c r="AB18" t="s">
        <v>271</v>
      </c>
      <c r="AC18" s="96" t="s">
        <v>1148</v>
      </c>
      <c r="AD18" t="s">
        <v>57</v>
      </c>
      <c r="AE18" s="2">
        <v>50000</v>
      </c>
      <c r="AF18" s="1">
        <v>50000</v>
      </c>
      <c r="AG18">
        <v>0</v>
      </c>
      <c r="AH18">
        <v>0</v>
      </c>
      <c r="AI18">
        <f t="shared" si="9"/>
        <v>0</v>
      </c>
      <c r="AJ18">
        <v>0</v>
      </c>
      <c r="AK18" s="1">
        <f t="shared" si="10"/>
        <v>0</v>
      </c>
      <c r="AL18">
        <v>0</v>
      </c>
      <c r="AM18">
        <v>0</v>
      </c>
      <c r="AN18">
        <v>0</v>
      </c>
      <c r="AO18" s="1">
        <f t="shared" si="0"/>
        <v>50000</v>
      </c>
      <c r="AP18">
        <v>0</v>
      </c>
      <c r="AQ18">
        <v>0</v>
      </c>
      <c r="AR18">
        <v>0</v>
      </c>
      <c r="AS18">
        <v>0</v>
      </c>
      <c r="AT18">
        <v>0</v>
      </c>
    </row>
    <row r="19" spans="1:46" x14ac:dyDescent="0.3">
      <c r="A19" t="str">
        <f t="shared" si="1"/>
        <v>524210430011</v>
      </c>
      <c r="B19" s="99">
        <v>5</v>
      </c>
      <c r="C19" s="99" t="str">
        <f t="shared" si="2"/>
        <v>242</v>
      </c>
      <c r="D19" s="99" t="str">
        <f t="shared" si="3"/>
        <v>1</v>
      </c>
      <c r="E19" t="str">
        <f t="shared" si="4"/>
        <v>0</v>
      </c>
      <c r="F19" s="106">
        <f t="shared" si="5"/>
        <v>43</v>
      </c>
      <c r="G19" s="106" t="str">
        <f t="shared" si="6"/>
        <v>00</v>
      </c>
      <c r="H19" s="99">
        <v>11</v>
      </c>
      <c r="I19" t="str">
        <f t="shared" si="7"/>
        <v>1.1-00-26-10_26-6-031_26-43-2421-00</v>
      </c>
      <c r="J19" t="s">
        <v>124</v>
      </c>
      <c r="K19" t="s">
        <v>125</v>
      </c>
      <c r="L19" t="s">
        <v>111</v>
      </c>
      <c r="M19" t="s">
        <v>112</v>
      </c>
      <c r="N19" t="s">
        <v>49</v>
      </c>
      <c r="O19" t="s">
        <v>1166</v>
      </c>
      <c r="P19" t="s">
        <v>103</v>
      </c>
      <c r="Q19" t="s">
        <v>104</v>
      </c>
      <c r="R19">
        <v>6</v>
      </c>
      <c r="S19" t="s">
        <v>75</v>
      </c>
      <c r="T19" s="96">
        <v>43</v>
      </c>
      <c r="U19" t="s">
        <v>113</v>
      </c>
      <c r="V19" t="s">
        <v>114</v>
      </c>
      <c r="W19" t="s">
        <v>115</v>
      </c>
      <c r="X19">
        <v>2000</v>
      </c>
      <c r="Y19" t="s">
        <v>66</v>
      </c>
      <c r="Z19" t="str">
        <f t="shared" si="8"/>
        <v>242</v>
      </c>
      <c r="AA19">
        <v>2421</v>
      </c>
      <c r="AB19" t="s">
        <v>272</v>
      </c>
      <c r="AC19" s="96" t="s">
        <v>1148</v>
      </c>
      <c r="AD19" t="s">
        <v>57</v>
      </c>
      <c r="AE19" s="2">
        <v>900000</v>
      </c>
      <c r="AF19" s="1">
        <v>900000</v>
      </c>
      <c r="AG19">
        <v>0</v>
      </c>
      <c r="AH19">
        <v>0</v>
      </c>
      <c r="AI19">
        <f t="shared" si="9"/>
        <v>0</v>
      </c>
      <c r="AJ19">
        <v>0</v>
      </c>
      <c r="AK19" s="1">
        <f t="shared" si="10"/>
        <v>0</v>
      </c>
      <c r="AL19">
        <v>0</v>
      </c>
      <c r="AM19">
        <v>0</v>
      </c>
      <c r="AN19">
        <v>0</v>
      </c>
      <c r="AO19" s="1">
        <f t="shared" si="0"/>
        <v>900000</v>
      </c>
      <c r="AP19">
        <v>0</v>
      </c>
      <c r="AQ19">
        <v>0</v>
      </c>
      <c r="AR19">
        <v>0</v>
      </c>
      <c r="AS19">
        <v>0</v>
      </c>
      <c r="AT19">
        <v>0</v>
      </c>
    </row>
    <row r="20" spans="1:46" x14ac:dyDescent="0.3">
      <c r="A20" s="107" t="str">
        <f t="shared" si="1"/>
        <v>531112260025</v>
      </c>
      <c r="B20" s="99">
        <v>5</v>
      </c>
      <c r="C20" s="99" t="str">
        <f t="shared" si="2"/>
        <v>311</v>
      </c>
      <c r="D20" s="99" t="str">
        <f t="shared" si="3"/>
        <v>1</v>
      </c>
      <c r="E20" t="str">
        <f t="shared" si="4"/>
        <v>2</v>
      </c>
      <c r="F20" s="106">
        <f t="shared" si="5"/>
        <v>26</v>
      </c>
      <c r="G20" s="106" t="str">
        <f t="shared" si="6"/>
        <v>00</v>
      </c>
      <c r="H20" s="99">
        <v>25</v>
      </c>
      <c r="I20" t="str">
        <f t="shared" si="7"/>
        <v>2.5-02-26-08_26-3-020_26-26-3111-00</v>
      </c>
      <c r="J20" t="s">
        <v>32</v>
      </c>
      <c r="K20" t="s">
        <v>33</v>
      </c>
      <c r="L20" t="s">
        <v>119</v>
      </c>
      <c r="M20" t="s">
        <v>120</v>
      </c>
      <c r="N20" t="s">
        <v>49</v>
      </c>
      <c r="O20" t="s">
        <v>1166</v>
      </c>
      <c r="P20" t="s">
        <v>50</v>
      </c>
      <c r="Q20" t="s">
        <v>51</v>
      </c>
      <c r="R20">
        <v>3</v>
      </c>
      <c r="S20" t="s">
        <v>52</v>
      </c>
      <c r="T20" s="96">
        <v>26</v>
      </c>
      <c r="U20" t="s">
        <v>121</v>
      </c>
      <c r="V20" t="s">
        <v>122</v>
      </c>
      <c r="W20" t="s">
        <v>123</v>
      </c>
      <c r="X20">
        <v>3000</v>
      </c>
      <c r="Y20" t="s">
        <v>44</v>
      </c>
      <c r="Z20" t="str">
        <f t="shared" si="8"/>
        <v>311</v>
      </c>
      <c r="AA20">
        <v>3111</v>
      </c>
      <c r="AB20" t="s">
        <v>116</v>
      </c>
      <c r="AC20" s="96" t="s">
        <v>1148</v>
      </c>
      <c r="AD20" t="s">
        <v>57</v>
      </c>
      <c r="AE20" s="2">
        <v>63000000</v>
      </c>
      <c r="AF20" s="1">
        <v>60000000</v>
      </c>
      <c r="AG20" s="1">
        <v>16184962</v>
      </c>
      <c r="AH20" s="1">
        <v>16184962</v>
      </c>
      <c r="AI20">
        <f t="shared" si="9"/>
        <v>0</v>
      </c>
      <c r="AJ20" s="1">
        <v>16184962</v>
      </c>
      <c r="AK20" s="1">
        <f t="shared" si="10"/>
        <v>0</v>
      </c>
      <c r="AL20" s="1">
        <v>16184962</v>
      </c>
      <c r="AM20">
        <v>0</v>
      </c>
      <c r="AN20" s="1">
        <v>16184962</v>
      </c>
      <c r="AO20" s="1">
        <f t="shared" si="0"/>
        <v>46815038</v>
      </c>
      <c r="AP20">
        <v>0</v>
      </c>
      <c r="AQ20" s="1">
        <v>3000000</v>
      </c>
      <c r="AR20">
        <v>0</v>
      </c>
      <c r="AS20">
        <v>0</v>
      </c>
      <c r="AT20" s="1">
        <v>3000000</v>
      </c>
    </row>
    <row r="21" spans="1:46" x14ac:dyDescent="0.3">
      <c r="A21" t="str">
        <f t="shared" si="1"/>
        <v>527110730011</v>
      </c>
      <c r="B21" s="99">
        <v>5</v>
      </c>
      <c r="C21" s="99" t="str">
        <f t="shared" si="2"/>
        <v>271</v>
      </c>
      <c r="D21" s="99" t="str">
        <f t="shared" si="3"/>
        <v>1</v>
      </c>
      <c r="E21" t="str">
        <f t="shared" si="4"/>
        <v>0</v>
      </c>
      <c r="F21" s="106">
        <f t="shared" si="5"/>
        <v>73</v>
      </c>
      <c r="G21" s="106" t="str">
        <f t="shared" si="6"/>
        <v>00</v>
      </c>
      <c r="H21" s="99">
        <v>11</v>
      </c>
      <c r="I21" t="str">
        <f t="shared" si="7"/>
        <v>1.1-00-26-07_26-6-046_26-73-2711-00</v>
      </c>
      <c r="J21" t="s">
        <v>124</v>
      </c>
      <c r="K21" t="s">
        <v>125</v>
      </c>
      <c r="L21" t="s">
        <v>126</v>
      </c>
      <c r="M21" t="s">
        <v>127</v>
      </c>
      <c r="N21" t="s">
        <v>49</v>
      </c>
      <c r="O21" t="s">
        <v>1166</v>
      </c>
      <c r="P21" t="s">
        <v>60</v>
      </c>
      <c r="Q21" t="s">
        <v>61</v>
      </c>
      <c r="R21">
        <v>6</v>
      </c>
      <c r="S21" t="s">
        <v>75</v>
      </c>
      <c r="T21" s="96">
        <v>73</v>
      </c>
      <c r="U21" t="s">
        <v>128</v>
      </c>
      <c r="V21" t="s">
        <v>625</v>
      </c>
      <c r="W21" t="s">
        <v>130</v>
      </c>
      <c r="X21">
        <v>2000</v>
      </c>
      <c r="Y21" t="s">
        <v>66</v>
      </c>
      <c r="Z21" t="str">
        <f t="shared" si="8"/>
        <v>271</v>
      </c>
      <c r="AA21">
        <v>2711</v>
      </c>
      <c r="AB21" t="s">
        <v>131</v>
      </c>
      <c r="AC21" s="96" t="s">
        <v>1148</v>
      </c>
      <c r="AD21" t="s">
        <v>57</v>
      </c>
      <c r="AE21" s="2">
        <v>1500000</v>
      </c>
      <c r="AF21">
        <v>0</v>
      </c>
      <c r="AG21">
        <v>0</v>
      </c>
      <c r="AH21">
        <v>0</v>
      </c>
      <c r="AI21">
        <f t="shared" si="9"/>
        <v>0</v>
      </c>
      <c r="AJ21">
        <v>0</v>
      </c>
      <c r="AK21" s="1">
        <f t="shared" si="10"/>
        <v>0</v>
      </c>
      <c r="AL21">
        <v>0</v>
      </c>
      <c r="AM21">
        <v>0</v>
      </c>
      <c r="AN21">
        <v>0</v>
      </c>
      <c r="AO21" s="1">
        <f t="shared" si="0"/>
        <v>1500000</v>
      </c>
      <c r="AP21" s="1">
        <v>1500000</v>
      </c>
      <c r="AQ21">
        <v>0</v>
      </c>
      <c r="AR21">
        <v>0</v>
      </c>
      <c r="AS21">
        <v>0</v>
      </c>
      <c r="AT21" s="1">
        <v>1500000</v>
      </c>
    </row>
    <row r="22" spans="1:46" x14ac:dyDescent="0.3">
      <c r="A22" t="str">
        <f t="shared" si="1"/>
        <v>527110280011</v>
      </c>
      <c r="B22" s="99">
        <v>5</v>
      </c>
      <c r="C22" s="99" t="str">
        <f t="shared" si="2"/>
        <v>271</v>
      </c>
      <c r="D22" s="99" t="str">
        <f t="shared" si="3"/>
        <v>1</v>
      </c>
      <c r="E22" t="str">
        <f t="shared" si="4"/>
        <v>0</v>
      </c>
      <c r="F22" s="106">
        <f t="shared" si="5"/>
        <v>28</v>
      </c>
      <c r="G22" s="106" t="str">
        <f t="shared" si="6"/>
        <v>00</v>
      </c>
      <c r="H22" s="99">
        <v>11</v>
      </c>
      <c r="I22" t="str">
        <f t="shared" si="7"/>
        <v>1.1-00-26-08_26-6-022_26-28-2711-00</v>
      </c>
      <c r="J22" t="s">
        <v>124</v>
      </c>
      <c r="K22" t="s">
        <v>125</v>
      </c>
      <c r="L22" t="s">
        <v>126</v>
      </c>
      <c r="M22" t="s">
        <v>127</v>
      </c>
      <c r="N22" t="s">
        <v>49</v>
      </c>
      <c r="O22" t="s">
        <v>1166</v>
      </c>
      <c r="P22" t="s">
        <v>50</v>
      </c>
      <c r="Q22" t="s">
        <v>51</v>
      </c>
      <c r="R22">
        <v>6</v>
      </c>
      <c r="S22" t="s">
        <v>75</v>
      </c>
      <c r="T22" s="96">
        <v>28</v>
      </c>
      <c r="U22" t="s">
        <v>128</v>
      </c>
      <c r="V22" t="s">
        <v>132</v>
      </c>
      <c r="W22" t="s">
        <v>133</v>
      </c>
      <c r="X22">
        <v>2000</v>
      </c>
      <c r="Y22" t="s">
        <v>66</v>
      </c>
      <c r="Z22" t="str">
        <f t="shared" si="8"/>
        <v>271</v>
      </c>
      <c r="AA22">
        <v>2711</v>
      </c>
      <c r="AB22" t="s">
        <v>131</v>
      </c>
      <c r="AC22" s="96" t="s">
        <v>1148</v>
      </c>
      <c r="AD22" t="s">
        <v>57</v>
      </c>
      <c r="AE22" s="2">
        <v>0</v>
      </c>
      <c r="AF22" s="1">
        <v>1500000</v>
      </c>
      <c r="AG22">
        <v>0</v>
      </c>
      <c r="AH22">
        <v>0</v>
      </c>
      <c r="AI22">
        <f t="shared" si="9"/>
        <v>0</v>
      </c>
      <c r="AJ22">
        <v>0</v>
      </c>
      <c r="AK22" s="1">
        <f t="shared" si="10"/>
        <v>0</v>
      </c>
      <c r="AL22">
        <v>0</v>
      </c>
      <c r="AM22">
        <v>0</v>
      </c>
      <c r="AN22">
        <v>0</v>
      </c>
      <c r="AO22" s="1">
        <f t="shared" si="0"/>
        <v>0</v>
      </c>
      <c r="AP22">
        <v>0</v>
      </c>
      <c r="AQ22">
        <v>0</v>
      </c>
      <c r="AR22">
        <v>0</v>
      </c>
      <c r="AS22" s="1">
        <v>1500000</v>
      </c>
      <c r="AT22" s="1">
        <v>-1500000</v>
      </c>
    </row>
    <row r="23" spans="1:46" x14ac:dyDescent="0.3">
      <c r="A23" t="str">
        <f t="shared" si="1"/>
        <v>522210300011</v>
      </c>
      <c r="B23" s="99">
        <v>5</v>
      </c>
      <c r="C23" s="99" t="str">
        <f t="shared" si="2"/>
        <v>222</v>
      </c>
      <c r="D23" s="99" t="str">
        <f t="shared" si="3"/>
        <v>1</v>
      </c>
      <c r="E23" t="str">
        <f t="shared" si="4"/>
        <v>0</v>
      </c>
      <c r="F23" s="106">
        <f t="shared" si="5"/>
        <v>30</v>
      </c>
      <c r="G23" s="106" t="str">
        <f t="shared" si="6"/>
        <v>00</v>
      </c>
      <c r="H23" s="99">
        <v>11</v>
      </c>
      <c r="I23" t="str">
        <f t="shared" si="7"/>
        <v>1.1-00-26-08_26-6-024_26-30-2221-00</v>
      </c>
      <c r="J23" t="s">
        <v>124</v>
      </c>
      <c r="K23" t="s">
        <v>125</v>
      </c>
      <c r="L23" t="s">
        <v>126</v>
      </c>
      <c r="M23" t="s">
        <v>127</v>
      </c>
      <c r="N23" t="s">
        <v>134</v>
      </c>
      <c r="O23" t="s">
        <v>135</v>
      </c>
      <c r="P23" t="s">
        <v>50</v>
      </c>
      <c r="Q23" t="s">
        <v>51</v>
      </c>
      <c r="R23">
        <v>6</v>
      </c>
      <c r="S23" t="s">
        <v>75</v>
      </c>
      <c r="T23" s="96">
        <v>30</v>
      </c>
      <c r="U23" t="s">
        <v>136</v>
      </c>
      <c r="V23" t="s">
        <v>137</v>
      </c>
      <c r="W23" t="s">
        <v>138</v>
      </c>
      <c r="X23">
        <v>2000</v>
      </c>
      <c r="Y23" t="s">
        <v>66</v>
      </c>
      <c r="Z23" t="str">
        <f t="shared" si="8"/>
        <v>222</v>
      </c>
      <c r="AA23">
        <v>2221</v>
      </c>
      <c r="AB23" t="s">
        <v>139</v>
      </c>
      <c r="AC23" s="96" t="s">
        <v>1148</v>
      </c>
      <c r="AD23" t="s">
        <v>57</v>
      </c>
      <c r="AE23" s="2">
        <v>800000</v>
      </c>
      <c r="AF23" s="1">
        <v>800000</v>
      </c>
      <c r="AG23" s="1">
        <v>110230.8</v>
      </c>
      <c r="AH23" s="1">
        <v>110230.8</v>
      </c>
      <c r="AI23">
        <f t="shared" si="9"/>
        <v>110230.8</v>
      </c>
      <c r="AJ23">
        <v>0</v>
      </c>
      <c r="AK23" s="1">
        <f t="shared" si="10"/>
        <v>0</v>
      </c>
      <c r="AL23">
        <v>0</v>
      </c>
      <c r="AM23">
        <v>0</v>
      </c>
      <c r="AN23">
        <v>0</v>
      </c>
      <c r="AO23" s="1">
        <f t="shared" si="0"/>
        <v>689769.2</v>
      </c>
      <c r="AP23">
        <v>0</v>
      </c>
      <c r="AQ23">
        <v>0</v>
      </c>
      <c r="AR23">
        <v>0</v>
      </c>
      <c r="AS23">
        <v>0</v>
      </c>
      <c r="AT23">
        <v>0</v>
      </c>
    </row>
    <row r="24" spans="1:46" x14ac:dyDescent="0.3">
      <c r="A24" t="str">
        <f t="shared" si="1"/>
        <v>525310300011</v>
      </c>
      <c r="B24" s="99">
        <v>5</v>
      </c>
      <c r="C24" s="99" t="str">
        <f t="shared" si="2"/>
        <v>253</v>
      </c>
      <c r="D24" s="99" t="str">
        <f t="shared" si="3"/>
        <v>1</v>
      </c>
      <c r="E24" t="str">
        <f t="shared" si="4"/>
        <v>0</v>
      </c>
      <c r="F24" s="106">
        <f t="shared" si="5"/>
        <v>30</v>
      </c>
      <c r="G24" s="106" t="str">
        <f t="shared" si="6"/>
        <v>00</v>
      </c>
      <c r="H24" s="99">
        <v>11</v>
      </c>
      <c r="I24" t="str">
        <f t="shared" si="7"/>
        <v>1.1-00-26-08_26-6-024_26-30-2531-00</v>
      </c>
      <c r="J24" t="s">
        <v>124</v>
      </c>
      <c r="K24" t="s">
        <v>125</v>
      </c>
      <c r="L24" t="s">
        <v>126</v>
      </c>
      <c r="M24" t="s">
        <v>127</v>
      </c>
      <c r="N24" t="s">
        <v>134</v>
      </c>
      <c r="O24" t="s">
        <v>135</v>
      </c>
      <c r="P24" t="s">
        <v>50</v>
      </c>
      <c r="Q24" t="s">
        <v>51</v>
      </c>
      <c r="R24">
        <v>6</v>
      </c>
      <c r="S24" t="s">
        <v>75</v>
      </c>
      <c r="T24" s="96">
        <v>30</v>
      </c>
      <c r="U24" t="s">
        <v>136</v>
      </c>
      <c r="V24" t="s">
        <v>137</v>
      </c>
      <c r="W24" t="s">
        <v>138</v>
      </c>
      <c r="X24">
        <v>2000</v>
      </c>
      <c r="Y24" t="s">
        <v>66</v>
      </c>
      <c r="Z24" t="str">
        <f t="shared" si="8"/>
        <v>253</v>
      </c>
      <c r="AA24">
        <v>2531</v>
      </c>
      <c r="AB24" t="s">
        <v>140</v>
      </c>
      <c r="AC24" s="96" t="s">
        <v>1148</v>
      </c>
      <c r="AD24" t="s">
        <v>57</v>
      </c>
      <c r="AE24" s="2">
        <v>1000000</v>
      </c>
      <c r="AF24" s="1">
        <v>1000000</v>
      </c>
      <c r="AG24" s="1">
        <v>109694.52</v>
      </c>
      <c r="AH24" s="1">
        <v>109694.52</v>
      </c>
      <c r="AI24">
        <f t="shared" si="9"/>
        <v>109694.52</v>
      </c>
      <c r="AJ24">
        <v>0</v>
      </c>
      <c r="AK24" s="1">
        <f t="shared" si="10"/>
        <v>0</v>
      </c>
      <c r="AL24">
        <v>0</v>
      </c>
      <c r="AM24">
        <v>0</v>
      </c>
      <c r="AN24">
        <v>0</v>
      </c>
      <c r="AO24" s="1">
        <f t="shared" si="0"/>
        <v>890305.48</v>
      </c>
      <c r="AP24">
        <v>0</v>
      </c>
      <c r="AQ24">
        <v>0</v>
      </c>
      <c r="AR24">
        <v>0</v>
      </c>
      <c r="AS24">
        <v>0</v>
      </c>
      <c r="AT24">
        <v>0</v>
      </c>
    </row>
    <row r="25" spans="1:46" x14ac:dyDescent="0.3">
      <c r="A25" t="str">
        <f t="shared" si="1"/>
        <v>525410300011</v>
      </c>
      <c r="B25" s="99">
        <v>5</v>
      </c>
      <c r="C25" s="99" t="str">
        <f t="shared" si="2"/>
        <v>254</v>
      </c>
      <c r="D25" s="99" t="str">
        <f t="shared" si="3"/>
        <v>1</v>
      </c>
      <c r="E25" t="str">
        <f t="shared" si="4"/>
        <v>0</v>
      </c>
      <c r="F25" s="106">
        <f t="shared" si="5"/>
        <v>30</v>
      </c>
      <c r="G25" s="106" t="str">
        <f t="shared" si="6"/>
        <v>00</v>
      </c>
      <c r="H25" s="99">
        <v>11</v>
      </c>
      <c r="I25" t="str">
        <f t="shared" si="7"/>
        <v>1.1-00-26-08_26-6-024_26-30-2541-00</v>
      </c>
      <c r="J25" t="s">
        <v>124</v>
      </c>
      <c r="K25" t="s">
        <v>125</v>
      </c>
      <c r="L25" t="s">
        <v>126</v>
      </c>
      <c r="M25" t="s">
        <v>127</v>
      </c>
      <c r="N25" t="s">
        <v>134</v>
      </c>
      <c r="O25" t="s">
        <v>135</v>
      </c>
      <c r="P25" t="s">
        <v>50</v>
      </c>
      <c r="Q25" t="s">
        <v>51</v>
      </c>
      <c r="R25">
        <v>6</v>
      </c>
      <c r="S25" t="s">
        <v>75</v>
      </c>
      <c r="T25" s="96">
        <v>30</v>
      </c>
      <c r="U25" t="s">
        <v>136</v>
      </c>
      <c r="V25" t="s">
        <v>137</v>
      </c>
      <c r="W25" t="s">
        <v>138</v>
      </c>
      <c r="X25">
        <v>2000</v>
      </c>
      <c r="Y25" t="s">
        <v>66</v>
      </c>
      <c r="Z25" t="str">
        <f t="shared" si="8"/>
        <v>254</v>
      </c>
      <c r="AA25">
        <v>2541</v>
      </c>
      <c r="AB25" t="s">
        <v>141</v>
      </c>
      <c r="AC25" s="96" t="s">
        <v>1148</v>
      </c>
      <c r="AD25" t="s">
        <v>57</v>
      </c>
      <c r="AE25" s="2">
        <v>500000</v>
      </c>
      <c r="AF25" s="1">
        <v>500000</v>
      </c>
      <c r="AG25">
        <v>0</v>
      </c>
      <c r="AH25">
        <v>0</v>
      </c>
      <c r="AI25">
        <f t="shared" si="9"/>
        <v>0</v>
      </c>
      <c r="AJ25">
        <v>0</v>
      </c>
      <c r="AK25" s="1">
        <f t="shared" si="10"/>
        <v>0</v>
      </c>
      <c r="AL25">
        <v>0</v>
      </c>
      <c r="AM25">
        <v>0</v>
      </c>
      <c r="AN25">
        <v>0</v>
      </c>
      <c r="AO25" s="1">
        <f t="shared" si="0"/>
        <v>500000</v>
      </c>
      <c r="AP25">
        <v>0</v>
      </c>
      <c r="AQ25">
        <v>0</v>
      </c>
      <c r="AR25">
        <v>0</v>
      </c>
      <c r="AS25">
        <v>0</v>
      </c>
      <c r="AT25">
        <v>0</v>
      </c>
    </row>
    <row r="26" spans="1:46" x14ac:dyDescent="0.3">
      <c r="A26" t="str">
        <f t="shared" si="1"/>
        <v>527210300011</v>
      </c>
      <c r="B26" s="99">
        <v>5</v>
      </c>
      <c r="C26" s="99" t="str">
        <f t="shared" si="2"/>
        <v>272</v>
      </c>
      <c r="D26" s="99" t="str">
        <f t="shared" si="3"/>
        <v>1</v>
      </c>
      <c r="E26" t="str">
        <f t="shared" si="4"/>
        <v>0</v>
      </c>
      <c r="F26" s="106">
        <f t="shared" si="5"/>
        <v>30</v>
      </c>
      <c r="G26" s="106" t="str">
        <f t="shared" si="6"/>
        <v>00</v>
      </c>
      <c r="H26" s="99">
        <v>11</v>
      </c>
      <c r="I26" t="str">
        <f t="shared" si="7"/>
        <v>1.1-00-26-08_26-6-024_26-30-2721-00</v>
      </c>
      <c r="J26" t="s">
        <v>124</v>
      </c>
      <c r="K26" t="s">
        <v>125</v>
      </c>
      <c r="L26" t="s">
        <v>126</v>
      </c>
      <c r="M26" t="s">
        <v>127</v>
      </c>
      <c r="N26" t="s">
        <v>134</v>
      </c>
      <c r="O26" t="s">
        <v>135</v>
      </c>
      <c r="P26" t="s">
        <v>50</v>
      </c>
      <c r="Q26" t="s">
        <v>51</v>
      </c>
      <c r="R26">
        <v>6</v>
      </c>
      <c r="S26" t="s">
        <v>75</v>
      </c>
      <c r="T26" s="96">
        <v>30</v>
      </c>
      <c r="U26" t="s">
        <v>136</v>
      </c>
      <c r="V26" t="s">
        <v>137</v>
      </c>
      <c r="W26" t="s">
        <v>138</v>
      </c>
      <c r="X26">
        <v>2000</v>
      </c>
      <c r="Y26" t="s">
        <v>66</v>
      </c>
      <c r="Z26" t="str">
        <f t="shared" si="8"/>
        <v>272</v>
      </c>
      <c r="AA26">
        <v>2721</v>
      </c>
      <c r="AB26" t="s">
        <v>142</v>
      </c>
      <c r="AC26" s="96" t="s">
        <v>1148</v>
      </c>
      <c r="AD26" t="s">
        <v>57</v>
      </c>
      <c r="AE26" s="2">
        <v>50000</v>
      </c>
      <c r="AF26" s="1">
        <v>50000</v>
      </c>
      <c r="AG26">
        <v>0</v>
      </c>
      <c r="AH26">
        <v>0</v>
      </c>
      <c r="AI26">
        <f t="shared" si="9"/>
        <v>0</v>
      </c>
      <c r="AJ26">
        <v>0</v>
      </c>
      <c r="AK26" s="1">
        <f t="shared" si="10"/>
        <v>0</v>
      </c>
      <c r="AL26">
        <v>0</v>
      </c>
      <c r="AM26">
        <v>0</v>
      </c>
      <c r="AN26">
        <v>0</v>
      </c>
      <c r="AO26" s="1">
        <f t="shared" si="0"/>
        <v>50000</v>
      </c>
      <c r="AP26">
        <v>0</v>
      </c>
      <c r="AQ26">
        <v>0</v>
      </c>
      <c r="AR26">
        <v>0</v>
      </c>
      <c r="AS26">
        <v>0</v>
      </c>
      <c r="AT26">
        <v>0</v>
      </c>
    </row>
    <row r="27" spans="1:46" x14ac:dyDescent="0.3">
      <c r="A27" t="str">
        <f t="shared" si="1"/>
        <v>529110300011</v>
      </c>
      <c r="B27" s="99">
        <v>5</v>
      </c>
      <c r="C27" s="99" t="str">
        <f t="shared" si="2"/>
        <v>291</v>
      </c>
      <c r="D27" s="99" t="str">
        <f t="shared" si="3"/>
        <v>1</v>
      </c>
      <c r="E27" t="str">
        <f t="shared" si="4"/>
        <v>0</v>
      </c>
      <c r="F27" s="106">
        <f t="shared" si="5"/>
        <v>30</v>
      </c>
      <c r="G27" s="106" t="str">
        <f t="shared" si="6"/>
        <v>00</v>
      </c>
      <c r="H27" s="99">
        <v>11</v>
      </c>
      <c r="I27" t="str">
        <f t="shared" si="7"/>
        <v>1.1-00-26-08_26-6-024_26-30-2911-00</v>
      </c>
      <c r="J27" t="s">
        <v>124</v>
      </c>
      <c r="K27" t="s">
        <v>125</v>
      </c>
      <c r="L27" t="s">
        <v>126</v>
      </c>
      <c r="M27" t="s">
        <v>127</v>
      </c>
      <c r="N27" t="s">
        <v>134</v>
      </c>
      <c r="O27" t="s">
        <v>135</v>
      </c>
      <c r="P27" t="s">
        <v>50</v>
      </c>
      <c r="Q27" t="s">
        <v>51</v>
      </c>
      <c r="R27">
        <v>6</v>
      </c>
      <c r="S27" t="s">
        <v>75</v>
      </c>
      <c r="T27" s="96">
        <v>30</v>
      </c>
      <c r="U27" t="s">
        <v>136</v>
      </c>
      <c r="V27" t="s">
        <v>137</v>
      </c>
      <c r="W27" t="s">
        <v>138</v>
      </c>
      <c r="X27">
        <v>2000</v>
      </c>
      <c r="Y27" t="s">
        <v>66</v>
      </c>
      <c r="Z27" t="str">
        <f t="shared" si="8"/>
        <v>291</v>
      </c>
      <c r="AA27">
        <v>2911</v>
      </c>
      <c r="AB27" t="s">
        <v>143</v>
      </c>
      <c r="AC27" s="96" t="s">
        <v>1148</v>
      </c>
      <c r="AD27" t="s">
        <v>57</v>
      </c>
      <c r="AE27" s="2">
        <v>50000</v>
      </c>
      <c r="AF27" s="1">
        <v>50000</v>
      </c>
      <c r="AG27">
        <v>0</v>
      </c>
      <c r="AH27">
        <v>0</v>
      </c>
      <c r="AI27">
        <f t="shared" si="9"/>
        <v>0</v>
      </c>
      <c r="AJ27">
        <v>0</v>
      </c>
      <c r="AK27" s="1">
        <f t="shared" si="10"/>
        <v>0</v>
      </c>
      <c r="AL27">
        <v>0</v>
      </c>
      <c r="AM27">
        <v>0</v>
      </c>
      <c r="AN27">
        <v>0</v>
      </c>
      <c r="AO27" s="1">
        <f t="shared" si="0"/>
        <v>50000</v>
      </c>
      <c r="AP27">
        <v>0</v>
      </c>
      <c r="AQ27">
        <v>0</v>
      </c>
      <c r="AR27">
        <v>0</v>
      </c>
      <c r="AS27">
        <v>0</v>
      </c>
      <c r="AT27">
        <v>0</v>
      </c>
    </row>
    <row r="28" spans="1:46" x14ac:dyDescent="0.3">
      <c r="A28" t="str">
        <f t="shared" si="1"/>
        <v>538210300011</v>
      </c>
      <c r="B28" s="99">
        <v>5</v>
      </c>
      <c r="C28" s="99" t="str">
        <f t="shared" si="2"/>
        <v>382</v>
      </c>
      <c r="D28" s="99" t="str">
        <f t="shared" si="3"/>
        <v>1</v>
      </c>
      <c r="E28" t="str">
        <f t="shared" si="4"/>
        <v>0</v>
      </c>
      <c r="F28" s="106">
        <f t="shared" si="5"/>
        <v>30</v>
      </c>
      <c r="G28" s="106" t="str">
        <f t="shared" si="6"/>
        <v>00</v>
      </c>
      <c r="H28" s="99">
        <v>11</v>
      </c>
      <c r="I28" t="str">
        <f t="shared" si="7"/>
        <v>1.1-00-26-08_26-6-024_26-30-3821-00</v>
      </c>
      <c r="J28" t="s">
        <v>124</v>
      </c>
      <c r="K28" t="s">
        <v>125</v>
      </c>
      <c r="L28" t="s">
        <v>126</v>
      </c>
      <c r="M28" t="s">
        <v>127</v>
      </c>
      <c r="N28" t="s">
        <v>134</v>
      </c>
      <c r="O28" t="s">
        <v>135</v>
      </c>
      <c r="P28" t="s">
        <v>50</v>
      </c>
      <c r="Q28" t="s">
        <v>51</v>
      </c>
      <c r="R28">
        <v>6</v>
      </c>
      <c r="S28" t="s">
        <v>75</v>
      </c>
      <c r="T28" s="96">
        <v>30</v>
      </c>
      <c r="U28" t="s">
        <v>136</v>
      </c>
      <c r="V28" t="s">
        <v>137</v>
      </c>
      <c r="W28" t="s">
        <v>138</v>
      </c>
      <c r="X28">
        <v>3000</v>
      </c>
      <c r="Y28" t="s">
        <v>44</v>
      </c>
      <c r="Z28" t="str">
        <f t="shared" si="8"/>
        <v>382</v>
      </c>
      <c r="AA28">
        <v>3821</v>
      </c>
      <c r="AB28" t="s">
        <v>144</v>
      </c>
      <c r="AC28" s="96" t="s">
        <v>1148</v>
      </c>
      <c r="AD28" t="s">
        <v>57</v>
      </c>
      <c r="AE28" s="2">
        <v>200000</v>
      </c>
      <c r="AF28" s="1">
        <v>200000</v>
      </c>
      <c r="AG28">
        <v>0</v>
      </c>
      <c r="AH28">
        <v>0</v>
      </c>
      <c r="AI28">
        <f t="shared" si="9"/>
        <v>0</v>
      </c>
      <c r="AJ28">
        <v>0</v>
      </c>
      <c r="AK28" s="1">
        <f t="shared" si="10"/>
        <v>0</v>
      </c>
      <c r="AL28">
        <v>0</v>
      </c>
      <c r="AM28">
        <v>0</v>
      </c>
      <c r="AN28">
        <v>0</v>
      </c>
      <c r="AO28" s="1">
        <f t="shared" si="0"/>
        <v>200000</v>
      </c>
      <c r="AP28">
        <v>0</v>
      </c>
      <c r="AQ28">
        <v>0</v>
      </c>
      <c r="AR28">
        <v>0</v>
      </c>
      <c r="AS28">
        <v>0</v>
      </c>
      <c r="AT28">
        <v>0</v>
      </c>
    </row>
    <row r="29" spans="1:46" x14ac:dyDescent="0.3">
      <c r="A29" t="str">
        <f t="shared" si="1"/>
        <v>553110300011</v>
      </c>
      <c r="B29" s="99">
        <v>5</v>
      </c>
      <c r="C29" s="99" t="str">
        <f t="shared" si="2"/>
        <v>531</v>
      </c>
      <c r="D29" s="99" t="str">
        <f t="shared" si="3"/>
        <v>1</v>
      </c>
      <c r="E29" t="str">
        <f t="shared" si="4"/>
        <v>0</v>
      </c>
      <c r="F29" s="106">
        <f t="shared" si="5"/>
        <v>30</v>
      </c>
      <c r="G29" s="106" t="str">
        <f t="shared" si="6"/>
        <v>00</v>
      </c>
      <c r="H29" s="99">
        <v>11</v>
      </c>
      <c r="I29" t="str">
        <f t="shared" si="7"/>
        <v>1.1-00-26-08_26-6-024_26-30-5311-00</v>
      </c>
      <c r="J29" t="s">
        <v>124</v>
      </c>
      <c r="K29" t="s">
        <v>125</v>
      </c>
      <c r="L29" t="s">
        <v>126</v>
      </c>
      <c r="M29" t="s">
        <v>127</v>
      </c>
      <c r="N29" t="s">
        <v>134</v>
      </c>
      <c r="O29" t="s">
        <v>135</v>
      </c>
      <c r="P29" t="s">
        <v>50</v>
      </c>
      <c r="Q29" t="s">
        <v>51</v>
      </c>
      <c r="R29">
        <v>6</v>
      </c>
      <c r="S29" t="s">
        <v>75</v>
      </c>
      <c r="T29" s="96">
        <v>30</v>
      </c>
      <c r="U29" t="s">
        <v>136</v>
      </c>
      <c r="V29" t="s">
        <v>137</v>
      </c>
      <c r="W29" t="s">
        <v>138</v>
      </c>
      <c r="X29">
        <v>5000</v>
      </c>
      <c r="Y29" t="s">
        <v>70</v>
      </c>
      <c r="Z29" t="str">
        <f t="shared" si="8"/>
        <v>531</v>
      </c>
      <c r="AA29">
        <v>5311</v>
      </c>
      <c r="AB29" t="s">
        <v>145</v>
      </c>
      <c r="AC29" s="96" t="s">
        <v>1148</v>
      </c>
      <c r="AD29" t="s">
        <v>57</v>
      </c>
      <c r="AE29" s="2">
        <v>500000</v>
      </c>
      <c r="AF29" s="1">
        <v>500000</v>
      </c>
      <c r="AG29">
        <v>0</v>
      </c>
      <c r="AH29">
        <v>0</v>
      </c>
      <c r="AI29">
        <f t="shared" si="9"/>
        <v>0</v>
      </c>
      <c r="AJ29">
        <v>0</v>
      </c>
      <c r="AK29" s="1">
        <f t="shared" si="10"/>
        <v>0</v>
      </c>
      <c r="AL29">
        <v>0</v>
      </c>
      <c r="AM29">
        <v>0</v>
      </c>
      <c r="AN29">
        <v>0</v>
      </c>
      <c r="AO29" s="1">
        <f t="shared" si="0"/>
        <v>500000</v>
      </c>
      <c r="AP29">
        <v>0</v>
      </c>
      <c r="AQ29">
        <v>0</v>
      </c>
      <c r="AR29">
        <v>0</v>
      </c>
      <c r="AS29">
        <v>0</v>
      </c>
      <c r="AT29">
        <v>0</v>
      </c>
    </row>
    <row r="30" spans="1:46" x14ac:dyDescent="0.3">
      <c r="A30" t="str">
        <f t="shared" si="1"/>
        <v>556910300011</v>
      </c>
      <c r="B30" s="99">
        <v>5</v>
      </c>
      <c r="C30" s="99" t="str">
        <f t="shared" si="2"/>
        <v>569</v>
      </c>
      <c r="D30" s="99" t="str">
        <f t="shared" si="3"/>
        <v>1</v>
      </c>
      <c r="E30" t="str">
        <f t="shared" si="4"/>
        <v>0</v>
      </c>
      <c r="F30" s="106">
        <f t="shared" si="5"/>
        <v>30</v>
      </c>
      <c r="G30" s="106" t="str">
        <f t="shared" si="6"/>
        <v>00</v>
      </c>
      <c r="H30" s="99">
        <v>11</v>
      </c>
      <c r="I30" t="str">
        <f t="shared" si="7"/>
        <v>1.1-00-26-08_26-6-024_26-30-5691-00</v>
      </c>
      <c r="J30" t="s">
        <v>124</v>
      </c>
      <c r="K30" t="s">
        <v>125</v>
      </c>
      <c r="L30" t="s">
        <v>126</v>
      </c>
      <c r="M30" t="s">
        <v>127</v>
      </c>
      <c r="N30" t="s">
        <v>134</v>
      </c>
      <c r="O30" t="s">
        <v>135</v>
      </c>
      <c r="P30" t="s">
        <v>50</v>
      </c>
      <c r="Q30" t="s">
        <v>51</v>
      </c>
      <c r="R30">
        <v>6</v>
      </c>
      <c r="S30" t="s">
        <v>75</v>
      </c>
      <c r="T30" s="96">
        <v>30</v>
      </c>
      <c r="U30" t="s">
        <v>136</v>
      </c>
      <c r="V30" t="s">
        <v>137</v>
      </c>
      <c r="W30" t="s">
        <v>138</v>
      </c>
      <c r="X30">
        <v>5000</v>
      </c>
      <c r="Y30" t="s">
        <v>70</v>
      </c>
      <c r="Z30" t="str">
        <f t="shared" si="8"/>
        <v>569</v>
      </c>
      <c r="AA30">
        <v>5691</v>
      </c>
      <c r="AB30" t="s">
        <v>146</v>
      </c>
      <c r="AC30" s="96" t="s">
        <v>1148</v>
      </c>
      <c r="AD30" t="s">
        <v>57</v>
      </c>
      <c r="AE30" s="2">
        <v>150000</v>
      </c>
      <c r="AF30" s="1">
        <v>150000</v>
      </c>
      <c r="AG30">
        <v>0</v>
      </c>
      <c r="AH30">
        <v>0</v>
      </c>
      <c r="AI30">
        <f t="shared" si="9"/>
        <v>0</v>
      </c>
      <c r="AJ30">
        <v>0</v>
      </c>
      <c r="AK30" s="1">
        <f t="shared" si="10"/>
        <v>0</v>
      </c>
      <c r="AL30">
        <v>0</v>
      </c>
      <c r="AM30">
        <v>0</v>
      </c>
      <c r="AN30">
        <v>0</v>
      </c>
      <c r="AO30" s="1">
        <f t="shared" si="0"/>
        <v>150000</v>
      </c>
      <c r="AP30">
        <v>0</v>
      </c>
      <c r="AQ30">
        <v>0</v>
      </c>
      <c r="AR30">
        <v>0</v>
      </c>
      <c r="AS30">
        <v>0</v>
      </c>
      <c r="AT30">
        <v>0</v>
      </c>
    </row>
    <row r="31" spans="1:46" x14ac:dyDescent="0.3">
      <c r="A31" t="str">
        <f t="shared" si="1"/>
        <v>521110040011</v>
      </c>
      <c r="B31" s="99">
        <v>5</v>
      </c>
      <c r="C31" s="99" t="str">
        <f t="shared" si="2"/>
        <v>211</v>
      </c>
      <c r="D31" s="99" t="str">
        <f t="shared" si="3"/>
        <v>1</v>
      </c>
      <c r="E31" t="str">
        <f t="shared" si="4"/>
        <v>0</v>
      </c>
      <c r="F31" s="106" t="str">
        <f t="shared" si="5"/>
        <v>04</v>
      </c>
      <c r="G31" s="106" t="str">
        <f t="shared" si="6"/>
        <v>00</v>
      </c>
      <c r="H31" s="99">
        <v>11</v>
      </c>
      <c r="I31" t="str">
        <f t="shared" si="7"/>
        <v>1.1-00-26-03_26-6-003_26-04-2111-00</v>
      </c>
      <c r="J31" t="s">
        <v>124</v>
      </c>
      <c r="K31" t="s">
        <v>125</v>
      </c>
      <c r="L31" t="s">
        <v>147</v>
      </c>
      <c r="M31" t="s">
        <v>148</v>
      </c>
      <c r="N31" t="s">
        <v>49</v>
      </c>
      <c r="O31" t="s">
        <v>1166</v>
      </c>
      <c r="P31" t="s">
        <v>149</v>
      </c>
      <c r="Q31" t="s">
        <v>150</v>
      </c>
      <c r="R31">
        <v>6</v>
      </c>
      <c r="S31" t="s">
        <v>75</v>
      </c>
      <c r="T31" s="96" t="s">
        <v>1152</v>
      </c>
      <c r="U31" t="s">
        <v>151</v>
      </c>
      <c r="V31" t="s">
        <v>152</v>
      </c>
      <c r="W31" t="s">
        <v>153</v>
      </c>
      <c r="X31">
        <v>2000</v>
      </c>
      <c r="Y31" t="s">
        <v>66</v>
      </c>
      <c r="Z31" t="str">
        <f t="shared" si="8"/>
        <v>211</v>
      </c>
      <c r="AA31">
        <v>2111</v>
      </c>
      <c r="AB31" t="s">
        <v>154</v>
      </c>
      <c r="AC31" s="96" t="s">
        <v>1148</v>
      </c>
      <c r="AD31" t="s">
        <v>57</v>
      </c>
      <c r="AE31" s="2">
        <v>20000</v>
      </c>
      <c r="AF31" s="1">
        <v>20000</v>
      </c>
      <c r="AG31">
        <v>0</v>
      </c>
      <c r="AH31">
        <v>0</v>
      </c>
      <c r="AI31">
        <f t="shared" si="9"/>
        <v>0</v>
      </c>
      <c r="AJ31">
        <v>0</v>
      </c>
      <c r="AK31" s="1">
        <f t="shared" si="10"/>
        <v>0</v>
      </c>
      <c r="AL31">
        <v>0</v>
      </c>
      <c r="AM31">
        <v>0</v>
      </c>
      <c r="AN31">
        <v>0</v>
      </c>
      <c r="AO31" s="1">
        <f t="shared" si="0"/>
        <v>20000</v>
      </c>
      <c r="AP31">
        <v>0</v>
      </c>
      <c r="AQ31">
        <v>0</v>
      </c>
      <c r="AR31">
        <v>0</v>
      </c>
      <c r="AS31">
        <v>0</v>
      </c>
      <c r="AT31">
        <v>0</v>
      </c>
    </row>
    <row r="32" spans="1:46" x14ac:dyDescent="0.3">
      <c r="A32" t="str">
        <f t="shared" si="1"/>
        <v>522110040011</v>
      </c>
      <c r="B32" s="99">
        <v>5</v>
      </c>
      <c r="C32" s="99" t="str">
        <f t="shared" si="2"/>
        <v>221</v>
      </c>
      <c r="D32" s="99" t="str">
        <f t="shared" si="3"/>
        <v>1</v>
      </c>
      <c r="E32" t="str">
        <f t="shared" si="4"/>
        <v>0</v>
      </c>
      <c r="F32" s="106" t="str">
        <f t="shared" si="5"/>
        <v>04</v>
      </c>
      <c r="G32" s="106" t="str">
        <f t="shared" si="6"/>
        <v>00</v>
      </c>
      <c r="H32" s="99">
        <v>11</v>
      </c>
      <c r="I32" t="str">
        <f t="shared" si="7"/>
        <v>1.1-00-26-03_26-6-003_26-04-2211-00</v>
      </c>
      <c r="J32" t="s">
        <v>124</v>
      </c>
      <c r="K32" t="s">
        <v>125</v>
      </c>
      <c r="L32" t="s">
        <v>147</v>
      </c>
      <c r="M32" t="s">
        <v>148</v>
      </c>
      <c r="N32" t="s">
        <v>49</v>
      </c>
      <c r="O32" t="s">
        <v>1166</v>
      </c>
      <c r="P32" t="s">
        <v>149</v>
      </c>
      <c r="Q32" t="s">
        <v>150</v>
      </c>
      <c r="R32">
        <v>6</v>
      </c>
      <c r="S32" t="s">
        <v>75</v>
      </c>
      <c r="T32" s="96" t="s">
        <v>1152</v>
      </c>
      <c r="U32" t="s">
        <v>151</v>
      </c>
      <c r="V32" t="s">
        <v>152</v>
      </c>
      <c r="W32" t="s">
        <v>153</v>
      </c>
      <c r="X32">
        <v>2000</v>
      </c>
      <c r="Y32" t="s">
        <v>66</v>
      </c>
      <c r="Z32" t="str">
        <f t="shared" si="8"/>
        <v>221</v>
      </c>
      <c r="AA32">
        <v>2211</v>
      </c>
      <c r="AB32" t="s">
        <v>155</v>
      </c>
      <c r="AC32" s="96" t="s">
        <v>1148</v>
      </c>
      <c r="AD32" t="s">
        <v>57</v>
      </c>
      <c r="AE32" s="2">
        <v>10000</v>
      </c>
      <c r="AF32" s="1">
        <v>10000</v>
      </c>
      <c r="AG32">
        <v>0</v>
      </c>
      <c r="AH32">
        <v>0</v>
      </c>
      <c r="AI32">
        <f t="shared" si="9"/>
        <v>0</v>
      </c>
      <c r="AJ32">
        <v>0</v>
      </c>
      <c r="AK32" s="1">
        <f t="shared" si="10"/>
        <v>0</v>
      </c>
      <c r="AL32">
        <v>0</v>
      </c>
      <c r="AM32">
        <v>0</v>
      </c>
      <c r="AN32">
        <v>0</v>
      </c>
      <c r="AO32" s="1">
        <f t="shared" si="0"/>
        <v>10000</v>
      </c>
      <c r="AP32">
        <v>0</v>
      </c>
      <c r="AQ32">
        <v>0</v>
      </c>
      <c r="AR32">
        <v>0</v>
      </c>
      <c r="AS32">
        <v>0</v>
      </c>
      <c r="AT32">
        <v>0</v>
      </c>
    </row>
    <row r="33" spans="1:46" x14ac:dyDescent="0.3">
      <c r="A33" t="str">
        <f t="shared" si="1"/>
        <v>533110040011</v>
      </c>
      <c r="B33" s="99">
        <v>5</v>
      </c>
      <c r="C33" s="99" t="str">
        <f t="shared" si="2"/>
        <v>331</v>
      </c>
      <c r="D33" s="99" t="str">
        <f t="shared" si="3"/>
        <v>1</v>
      </c>
      <c r="E33" t="str">
        <f t="shared" si="4"/>
        <v>0</v>
      </c>
      <c r="F33" s="106" t="str">
        <f t="shared" si="5"/>
        <v>04</v>
      </c>
      <c r="G33" s="106" t="str">
        <f t="shared" si="6"/>
        <v>00</v>
      </c>
      <c r="H33" s="99">
        <v>11</v>
      </c>
      <c r="I33" t="str">
        <f t="shared" si="7"/>
        <v>1.1-00-26-03_26-6-003_26-04-3311-00</v>
      </c>
      <c r="J33" t="s">
        <v>124</v>
      </c>
      <c r="K33" t="s">
        <v>125</v>
      </c>
      <c r="L33" t="s">
        <v>147</v>
      </c>
      <c r="M33" t="s">
        <v>148</v>
      </c>
      <c r="N33" t="s">
        <v>49</v>
      </c>
      <c r="O33" t="s">
        <v>1166</v>
      </c>
      <c r="P33" t="s">
        <v>149</v>
      </c>
      <c r="Q33" t="s">
        <v>150</v>
      </c>
      <c r="R33">
        <v>6</v>
      </c>
      <c r="S33" t="s">
        <v>75</v>
      </c>
      <c r="T33" s="96" t="s">
        <v>1152</v>
      </c>
      <c r="U33" t="s">
        <v>151</v>
      </c>
      <c r="V33" t="s">
        <v>152</v>
      </c>
      <c r="W33" t="s">
        <v>153</v>
      </c>
      <c r="X33">
        <v>3000</v>
      </c>
      <c r="Y33" t="s">
        <v>44</v>
      </c>
      <c r="Z33" t="str">
        <f t="shared" si="8"/>
        <v>331</v>
      </c>
      <c r="AA33">
        <v>3311</v>
      </c>
      <c r="AB33" t="s">
        <v>156</v>
      </c>
      <c r="AC33" s="96" t="s">
        <v>1148</v>
      </c>
      <c r="AD33" t="s">
        <v>57</v>
      </c>
      <c r="AE33" s="2">
        <v>3200000</v>
      </c>
      <c r="AF33" s="1">
        <v>3200000</v>
      </c>
      <c r="AG33" s="1">
        <v>1288464</v>
      </c>
      <c r="AH33" s="1">
        <v>461616</v>
      </c>
      <c r="AI33">
        <f t="shared" si="9"/>
        <v>255167.99</v>
      </c>
      <c r="AJ33" s="1">
        <v>206448.01</v>
      </c>
      <c r="AK33" s="1">
        <f t="shared" si="10"/>
        <v>206448.01</v>
      </c>
      <c r="AL33">
        <v>0</v>
      </c>
      <c r="AM33">
        <v>0</v>
      </c>
      <c r="AN33">
        <v>0</v>
      </c>
      <c r="AO33" s="1">
        <f t="shared" si="0"/>
        <v>1911536</v>
      </c>
      <c r="AP33">
        <v>0</v>
      </c>
      <c r="AQ33">
        <v>0</v>
      </c>
      <c r="AR33">
        <v>0</v>
      </c>
      <c r="AS33">
        <v>0</v>
      </c>
      <c r="AT33">
        <v>0</v>
      </c>
    </row>
    <row r="34" spans="1:46" x14ac:dyDescent="0.3">
      <c r="A34" t="str">
        <f t="shared" si="1"/>
        <v>534110040011</v>
      </c>
      <c r="B34" s="99">
        <v>5</v>
      </c>
      <c r="C34" s="99" t="str">
        <f t="shared" si="2"/>
        <v>341</v>
      </c>
      <c r="D34" s="99" t="str">
        <f t="shared" si="3"/>
        <v>1</v>
      </c>
      <c r="E34" t="str">
        <f t="shared" si="4"/>
        <v>0</v>
      </c>
      <c r="F34" s="106" t="str">
        <f t="shared" si="5"/>
        <v>04</v>
      </c>
      <c r="G34" s="106" t="str">
        <f t="shared" si="6"/>
        <v>00</v>
      </c>
      <c r="H34" s="99">
        <v>11</v>
      </c>
      <c r="I34" t="str">
        <f t="shared" si="7"/>
        <v>1.1-00-26-03_26-6-003_26-04-3411-00</v>
      </c>
      <c r="J34" t="s">
        <v>124</v>
      </c>
      <c r="K34" t="s">
        <v>125</v>
      </c>
      <c r="L34" t="s">
        <v>147</v>
      </c>
      <c r="M34" t="s">
        <v>148</v>
      </c>
      <c r="N34" t="s">
        <v>49</v>
      </c>
      <c r="O34" t="s">
        <v>1166</v>
      </c>
      <c r="P34" t="s">
        <v>149</v>
      </c>
      <c r="Q34" t="s">
        <v>150</v>
      </c>
      <c r="R34">
        <v>6</v>
      </c>
      <c r="S34" t="s">
        <v>75</v>
      </c>
      <c r="T34" s="96" t="s">
        <v>1152</v>
      </c>
      <c r="U34" t="s">
        <v>151</v>
      </c>
      <c r="V34" t="s">
        <v>152</v>
      </c>
      <c r="W34" t="s">
        <v>153</v>
      </c>
      <c r="X34">
        <v>3000</v>
      </c>
      <c r="Y34" t="s">
        <v>44</v>
      </c>
      <c r="Z34" t="str">
        <f t="shared" si="8"/>
        <v>341</v>
      </c>
      <c r="AA34">
        <v>3411</v>
      </c>
      <c r="AB34" t="s">
        <v>157</v>
      </c>
      <c r="AC34" s="96" t="s">
        <v>1148</v>
      </c>
      <c r="AD34" t="s">
        <v>57</v>
      </c>
      <c r="AE34" s="2">
        <v>50000</v>
      </c>
      <c r="AF34" s="1">
        <v>50000</v>
      </c>
      <c r="AG34">
        <v>0</v>
      </c>
      <c r="AH34">
        <v>0</v>
      </c>
      <c r="AI34">
        <f t="shared" si="9"/>
        <v>0</v>
      </c>
      <c r="AJ34">
        <v>0</v>
      </c>
      <c r="AK34" s="1">
        <f t="shared" si="10"/>
        <v>0</v>
      </c>
      <c r="AL34">
        <v>0</v>
      </c>
      <c r="AM34">
        <v>0</v>
      </c>
      <c r="AN34">
        <v>0</v>
      </c>
      <c r="AO34" s="1">
        <f t="shared" si="0"/>
        <v>50000</v>
      </c>
      <c r="AP34">
        <v>0</v>
      </c>
      <c r="AQ34">
        <v>0</v>
      </c>
      <c r="AR34">
        <v>0</v>
      </c>
      <c r="AS34">
        <v>0</v>
      </c>
      <c r="AT34">
        <v>0</v>
      </c>
    </row>
    <row r="35" spans="1:46" x14ac:dyDescent="0.3">
      <c r="A35" t="str">
        <f t="shared" si="1"/>
        <v>534410040011</v>
      </c>
      <c r="B35" s="99">
        <v>5</v>
      </c>
      <c r="C35" s="99" t="str">
        <f t="shared" si="2"/>
        <v>344</v>
      </c>
      <c r="D35" s="99" t="str">
        <f t="shared" si="3"/>
        <v>1</v>
      </c>
      <c r="E35" t="str">
        <f t="shared" si="4"/>
        <v>0</v>
      </c>
      <c r="F35" s="106" t="str">
        <f t="shared" si="5"/>
        <v>04</v>
      </c>
      <c r="G35" s="106" t="str">
        <f t="shared" si="6"/>
        <v>00</v>
      </c>
      <c r="H35" s="99">
        <v>11</v>
      </c>
      <c r="I35" t="str">
        <f t="shared" si="7"/>
        <v>1.1-00-26-03_26-6-003_26-04-3441-00</v>
      </c>
      <c r="J35" t="s">
        <v>124</v>
      </c>
      <c r="K35" t="s">
        <v>125</v>
      </c>
      <c r="L35" t="s">
        <v>147</v>
      </c>
      <c r="M35" t="s">
        <v>148</v>
      </c>
      <c r="N35" t="s">
        <v>49</v>
      </c>
      <c r="O35" t="s">
        <v>1166</v>
      </c>
      <c r="P35" t="s">
        <v>149</v>
      </c>
      <c r="Q35" t="s">
        <v>150</v>
      </c>
      <c r="R35">
        <v>6</v>
      </c>
      <c r="S35" t="s">
        <v>75</v>
      </c>
      <c r="T35" s="96" t="s">
        <v>1152</v>
      </c>
      <c r="U35" t="s">
        <v>151</v>
      </c>
      <c r="V35" t="s">
        <v>152</v>
      </c>
      <c r="W35" t="s">
        <v>153</v>
      </c>
      <c r="X35">
        <v>3000</v>
      </c>
      <c r="Y35" t="s">
        <v>44</v>
      </c>
      <c r="Z35" t="str">
        <f t="shared" si="8"/>
        <v>344</v>
      </c>
      <c r="AA35">
        <v>3441</v>
      </c>
      <c r="AB35" t="s">
        <v>158</v>
      </c>
      <c r="AC35" s="96" t="s">
        <v>1148</v>
      </c>
      <c r="AD35" t="s">
        <v>57</v>
      </c>
      <c r="AE35" s="2">
        <v>5000</v>
      </c>
      <c r="AF35" s="1">
        <v>5000</v>
      </c>
      <c r="AG35">
        <v>0</v>
      </c>
      <c r="AH35">
        <v>0</v>
      </c>
      <c r="AI35">
        <f t="shared" si="9"/>
        <v>0</v>
      </c>
      <c r="AJ35">
        <v>0</v>
      </c>
      <c r="AK35" s="1">
        <f t="shared" si="10"/>
        <v>0</v>
      </c>
      <c r="AL35">
        <v>0</v>
      </c>
      <c r="AM35">
        <v>0</v>
      </c>
      <c r="AN35">
        <v>0</v>
      </c>
      <c r="AO35" s="1">
        <f t="shared" si="0"/>
        <v>5000</v>
      </c>
      <c r="AP35">
        <v>0</v>
      </c>
      <c r="AQ35">
        <v>0</v>
      </c>
      <c r="AR35">
        <v>0</v>
      </c>
      <c r="AS35">
        <v>0</v>
      </c>
      <c r="AT35">
        <v>0</v>
      </c>
    </row>
    <row r="36" spans="1:46" x14ac:dyDescent="0.3">
      <c r="A36" t="str">
        <f t="shared" si="1"/>
        <v>521410660011</v>
      </c>
      <c r="B36" s="99">
        <v>5</v>
      </c>
      <c r="C36" s="99" t="str">
        <f t="shared" si="2"/>
        <v>214</v>
      </c>
      <c r="D36" s="99" t="str">
        <f t="shared" si="3"/>
        <v>1</v>
      </c>
      <c r="E36" t="str">
        <f t="shared" si="4"/>
        <v>0</v>
      </c>
      <c r="F36" s="106">
        <f t="shared" si="5"/>
        <v>66</v>
      </c>
      <c r="G36" s="106" t="str">
        <f t="shared" si="6"/>
        <v>00</v>
      </c>
      <c r="H36" s="99">
        <v>11</v>
      </c>
      <c r="I36" t="str">
        <f t="shared" si="7"/>
        <v>1.1-00-26-12_26-4-038_26-66-2141-00</v>
      </c>
      <c r="J36" t="s">
        <v>124</v>
      </c>
      <c r="K36" t="s">
        <v>125</v>
      </c>
      <c r="L36" t="s">
        <v>34</v>
      </c>
      <c r="M36" t="s">
        <v>35</v>
      </c>
      <c r="N36" t="s">
        <v>36</v>
      </c>
      <c r="O36" t="s">
        <v>37</v>
      </c>
      <c r="P36" t="s">
        <v>38</v>
      </c>
      <c r="Q36" t="s">
        <v>39</v>
      </c>
      <c r="R36">
        <v>4</v>
      </c>
      <c r="S36" t="s">
        <v>40</v>
      </c>
      <c r="T36" s="96">
        <v>66</v>
      </c>
      <c r="U36" t="s">
        <v>41</v>
      </c>
      <c r="V36" t="s">
        <v>42</v>
      </c>
      <c r="W36" t="s">
        <v>43</v>
      </c>
      <c r="X36">
        <v>2000</v>
      </c>
      <c r="Y36" t="s">
        <v>66</v>
      </c>
      <c r="Z36" t="str">
        <f t="shared" si="8"/>
        <v>214</v>
      </c>
      <c r="AA36">
        <v>2141</v>
      </c>
      <c r="AB36" t="s">
        <v>159</v>
      </c>
      <c r="AC36" s="96" t="s">
        <v>1148</v>
      </c>
      <c r="AD36" t="s">
        <v>57</v>
      </c>
      <c r="AE36" s="2">
        <v>30000</v>
      </c>
      <c r="AF36" s="1">
        <v>30000</v>
      </c>
      <c r="AG36">
        <v>0</v>
      </c>
      <c r="AH36">
        <v>0</v>
      </c>
      <c r="AI36">
        <f t="shared" si="9"/>
        <v>0</v>
      </c>
      <c r="AJ36">
        <v>0</v>
      </c>
      <c r="AK36" s="1">
        <f t="shared" si="10"/>
        <v>0</v>
      </c>
      <c r="AL36">
        <v>0</v>
      </c>
      <c r="AM36">
        <v>0</v>
      </c>
      <c r="AN36">
        <v>0</v>
      </c>
      <c r="AO36" s="1">
        <f t="shared" si="0"/>
        <v>30000</v>
      </c>
      <c r="AP36">
        <v>0</v>
      </c>
      <c r="AQ36">
        <v>0</v>
      </c>
      <c r="AR36">
        <v>0</v>
      </c>
      <c r="AS36">
        <v>0</v>
      </c>
      <c r="AT36">
        <v>0</v>
      </c>
    </row>
    <row r="37" spans="1:46" x14ac:dyDescent="0.3">
      <c r="A37" t="str">
        <f t="shared" si="1"/>
        <v>524610660011</v>
      </c>
      <c r="B37" s="99">
        <v>5</v>
      </c>
      <c r="C37" s="99" t="str">
        <f t="shared" si="2"/>
        <v>246</v>
      </c>
      <c r="D37" s="99" t="str">
        <f t="shared" si="3"/>
        <v>1</v>
      </c>
      <c r="E37" t="str">
        <f t="shared" si="4"/>
        <v>0</v>
      </c>
      <c r="F37" s="106">
        <f t="shared" si="5"/>
        <v>66</v>
      </c>
      <c r="G37" s="106" t="str">
        <f t="shared" si="6"/>
        <v>00</v>
      </c>
      <c r="H37" s="99">
        <v>11</v>
      </c>
      <c r="I37" t="str">
        <f t="shared" si="7"/>
        <v>1.1-00-26-12_26-4-038_26-66-2461-00</v>
      </c>
      <c r="J37" t="s">
        <v>124</v>
      </c>
      <c r="K37" t="s">
        <v>125</v>
      </c>
      <c r="L37" t="s">
        <v>34</v>
      </c>
      <c r="M37" t="s">
        <v>35</v>
      </c>
      <c r="N37" t="s">
        <v>36</v>
      </c>
      <c r="O37" t="s">
        <v>37</v>
      </c>
      <c r="P37" t="s">
        <v>38</v>
      </c>
      <c r="Q37" t="s">
        <v>39</v>
      </c>
      <c r="R37">
        <v>4</v>
      </c>
      <c r="S37" t="s">
        <v>40</v>
      </c>
      <c r="T37" s="96">
        <v>66</v>
      </c>
      <c r="U37" t="s">
        <v>41</v>
      </c>
      <c r="V37" t="s">
        <v>42</v>
      </c>
      <c r="W37" t="s">
        <v>43</v>
      </c>
      <c r="X37">
        <v>2000</v>
      </c>
      <c r="Y37" t="s">
        <v>66</v>
      </c>
      <c r="Z37" t="str">
        <f t="shared" si="8"/>
        <v>246</v>
      </c>
      <c r="AA37">
        <v>2461</v>
      </c>
      <c r="AB37" t="s">
        <v>160</v>
      </c>
      <c r="AC37" s="96" t="s">
        <v>1148</v>
      </c>
      <c r="AD37" t="s">
        <v>57</v>
      </c>
      <c r="AE37" s="2">
        <v>100000</v>
      </c>
      <c r="AF37" s="1">
        <v>100000</v>
      </c>
      <c r="AG37">
        <v>0</v>
      </c>
      <c r="AH37">
        <v>0</v>
      </c>
      <c r="AI37">
        <f t="shared" si="9"/>
        <v>0</v>
      </c>
      <c r="AJ37">
        <v>0</v>
      </c>
      <c r="AK37" s="1">
        <f t="shared" si="10"/>
        <v>0</v>
      </c>
      <c r="AL37">
        <v>0</v>
      </c>
      <c r="AM37">
        <v>0</v>
      </c>
      <c r="AN37">
        <v>0</v>
      </c>
      <c r="AO37" s="1">
        <f t="shared" si="0"/>
        <v>100000</v>
      </c>
      <c r="AP37">
        <v>0</v>
      </c>
      <c r="AQ37">
        <v>0</v>
      </c>
      <c r="AR37">
        <v>0</v>
      </c>
      <c r="AS37">
        <v>0</v>
      </c>
      <c r="AT37">
        <v>0</v>
      </c>
    </row>
    <row r="38" spans="1:46" x14ac:dyDescent="0.3">
      <c r="A38" t="str">
        <f t="shared" si="1"/>
        <v>529410660011</v>
      </c>
      <c r="B38" s="99">
        <v>5</v>
      </c>
      <c r="C38" s="99" t="str">
        <f t="shared" si="2"/>
        <v>294</v>
      </c>
      <c r="D38" s="99" t="str">
        <f t="shared" si="3"/>
        <v>1</v>
      </c>
      <c r="E38" t="str">
        <f t="shared" si="4"/>
        <v>0</v>
      </c>
      <c r="F38" s="106">
        <f t="shared" si="5"/>
        <v>66</v>
      </c>
      <c r="G38" s="106" t="str">
        <f t="shared" si="6"/>
        <v>00</v>
      </c>
      <c r="H38" s="99">
        <v>11</v>
      </c>
      <c r="I38" t="str">
        <f t="shared" si="7"/>
        <v>1.1-00-26-12_26-4-038_26-66-2941-00</v>
      </c>
      <c r="J38" t="s">
        <v>124</v>
      </c>
      <c r="K38" t="s">
        <v>125</v>
      </c>
      <c r="L38" t="s">
        <v>34</v>
      </c>
      <c r="M38" t="s">
        <v>35</v>
      </c>
      <c r="N38" t="s">
        <v>36</v>
      </c>
      <c r="O38" t="s">
        <v>37</v>
      </c>
      <c r="P38" t="s">
        <v>38</v>
      </c>
      <c r="Q38" t="s">
        <v>39</v>
      </c>
      <c r="R38">
        <v>4</v>
      </c>
      <c r="S38" t="s">
        <v>40</v>
      </c>
      <c r="T38" s="96">
        <v>66</v>
      </c>
      <c r="U38" t="s">
        <v>41</v>
      </c>
      <c r="V38" t="s">
        <v>42</v>
      </c>
      <c r="W38" t="s">
        <v>43</v>
      </c>
      <c r="X38">
        <v>2000</v>
      </c>
      <c r="Y38" t="s">
        <v>66</v>
      </c>
      <c r="Z38" t="str">
        <f t="shared" si="8"/>
        <v>294</v>
      </c>
      <c r="AA38">
        <v>2941</v>
      </c>
      <c r="AB38" t="s">
        <v>161</v>
      </c>
      <c r="AC38" s="96" t="s">
        <v>1148</v>
      </c>
      <c r="AD38" t="s">
        <v>57</v>
      </c>
      <c r="AE38" s="2">
        <v>500000</v>
      </c>
      <c r="AF38" s="1">
        <v>500000</v>
      </c>
      <c r="AG38">
        <v>0</v>
      </c>
      <c r="AH38">
        <v>0</v>
      </c>
      <c r="AI38">
        <f t="shared" si="9"/>
        <v>0</v>
      </c>
      <c r="AJ38">
        <v>0</v>
      </c>
      <c r="AK38" s="1">
        <f t="shared" si="10"/>
        <v>0</v>
      </c>
      <c r="AL38">
        <v>0</v>
      </c>
      <c r="AM38">
        <v>0</v>
      </c>
      <c r="AN38">
        <v>0</v>
      </c>
      <c r="AO38" s="1">
        <f t="shared" si="0"/>
        <v>500000</v>
      </c>
      <c r="AP38">
        <v>0</v>
      </c>
      <c r="AQ38">
        <v>0</v>
      </c>
      <c r="AR38">
        <v>0</v>
      </c>
      <c r="AS38">
        <v>0</v>
      </c>
      <c r="AT38">
        <v>0</v>
      </c>
    </row>
    <row r="39" spans="1:46" x14ac:dyDescent="0.3">
      <c r="A39" t="str">
        <f t="shared" si="1"/>
        <v>531410660011</v>
      </c>
      <c r="B39" s="99">
        <v>5</v>
      </c>
      <c r="C39" s="99" t="str">
        <f t="shared" si="2"/>
        <v>314</v>
      </c>
      <c r="D39" s="99" t="str">
        <f t="shared" si="3"/>
        <v>1</v>
      </c>
      <c r="E39" t="str">
        <f t="shared" si="4"/>
        <v>0</v>
      </c>
      <c r="F39" s="106">
        <f t="shared" si="5"/>
        <v>66</v>
      </c>
      <c r="G39" s="106" t="str">
        <f t="shared" si="6"/>
        <v>00</v>
      </c>
      <c r="H39" s="99">
        <v>11</v>
      </c>
      <c r="I39" t="str">
        <f t="shared" si="7"/>
        <v>1.1-00-26-12_26-4-038_26-66-3141-00</v>
      </c>
      <c r="J39" t="s">
        <v>124</v>
      </c>
      <c r="K39" t="s">
        <v>125</v>
      </c>
      <c r="L39" t="s">
        <v>34</v>
      </c>
      <c r="M39" t="s">
        <v>35</v>
      </c>
      <c r="N39" t="s">
        <v>36</v>
      </c>
      <c r="O39" t="s">
        <v>37</v>
      </c>
      <c r="P39" t="s">
        <v>38</v>
      </c>
      <c r="Q39" t="s">
        <v>39</v>
      </c>
      <c r="R39">
        <v>4</v>
      </c>
      <c r="S39" t="s">
        <v>40</v>
      </c>
      <c r="T39" s="96">
        <v>66</v>
      </c>
      <c r="U39" t="s">
        <v>41</v>
      </c>
      <c r="V39" t="s">
        <v>42</v>
      </c>
      <c r="W39" t="s">
        <v>43</v>
      </c>
      <c r="X39">
        <v>3000</v>
      </c>
      <c r="Y39" t="s">
        <v>44</v>
      </c>
      <c r="Z39" t="str">
        <f t="shared" si="8"/>
        <v>314</v>
      </c>
      <c r="AA39">
        <v>3141</v>
      </c>
      <c r="AB39" t="s">
        <v>162</v>
      </c>
      <c r="AC39" s="96" t="s">
        <v>1148</v>
      </c>
      <c r="AD39" t="s">
        <v>57</v>
      </c>
      <c r="AE39" s="2">
        <v>120000</v>
      </c>
      <c r="AF39" s="1">
        <v>120000</v>
      </c>
      <c r="AG39">
        <v>0</v>
      </c>
      <c r="AH39">
        <v>0</v>
      </c>
      <c r="AI39">
        <f t="shared" si="9"/>
        <v>0</v>
      </c>
      <c r="AJ39">
        <v>0</v>
      </c>
      <c r="AK39" s="1">
        <f t="shared" si="10"/>
        <v>0</v>
      </c>
      <c r="AL39">
        <v>0</v>
      </c>
      <c r="AM39">
        <v>0</v>
      </c>
      <c r="AN39">
        <v>0</v>
      </c>
      <c r="AO39" s="1">
        <f t="shared" si="0"/>
        <v>120000</v>
      </c>
      <c r="AP39">
        <v>0</v>
      </c>
      <c r="AQ39">
        <v>0</v>
      </c>
      <c r="AR39">
        <v>0</v>
      </c>
      <c r="AS39">
        <v>0</v>
      </c>
      <c r="AT39">
        <v>0</v>
      </c>
    </row>
    <row r="40" spans="1:46" x14ac:dyDescent="0.3">
      <c r="A40" t="str">
        <f t="shared" si="1"/>
        <v>531610660011</v>
      </c>
      <c r="B40" s="99">
        <v>5</v>
      </c>
      <c r="C40" s="99" t="str">
        <f t="shared" si="2"/>
        <v>316</v>
      </c>
      <c r="D40" s="99" t="str">
        <f t="shared" si="3"/>
        <v>1</v>
      </c>
      <c r="E40" t="str">
        <f t="shared" si="4"/>
        <v>0</v>
      </c>
      <c r="F40" s="106">
        <f t="shared" si="5"/>
        <v>66</v>
      </c>
      <c r="G40" s="106" t="str">
        <f t="shared" si="6"/>
        <v>00</v>
      </c>
      <c r="H40" s="99">
        <v>11</v>
      </c>
      <c r="I40" t="str">
        <f t="shared" si="7"/>
        <v>1.1-00-26-12_26-4-038_26-66-3161-00</v>
      </c>
      <c r="J40" t="s">
        <v>124</v>
      </c>
      <c r="K40" t="s">
        <v>125</v>
      </c>
      <c r="L40" t="s">
        <v>34</v>
      </c>
      <c r="M40" t="s">
        <v>35</v>
      </c>
      <c r="N40" t="s">
        <v>36</v>
      </c>
      <c r="O40" t="s">
        <v>37</v>
      </c>
      <c r="P40" t="s">
        <v>38</v>
      </c>
      <c r="Q40" t="s">
        <v>39</v>
      </c>
      <c r="R40">
        <v>4</v>
      </c>
      <c r="S40" t="s">
        <v>40</v>
      </c>
      <c r="T40" s="96">
        <v>66</v>
      </c>
      <c r="U40" t="s">
        <v>41</v>
      </c>
      <c r="V40" t="s">
        <v>42</v>
      </c>
      <c r="W40" t="s">
        <v>43</v>
      </c>
      <c r="X40">
        <v>3000</v>
      </c>
      <c r="Y40" t="s">
        <v>44</v>
      </c>
      <c r="Z40" t="str">
        <f t="shared" si="8"/>
        <v>316</v>
      </c>
      <c r="AA40">
        <v>3161</v>
      </c>
      <c r="AB40" t="s">
        <v>163</v>
      </c>
      <c r="AC40" s="96" t="s">
        <v>1148</v>
      </c>
      <c r="AD40" t="s">
        <v>57</v>
      </c>
      <c r="AE40" s="2">
        <v>1150000</v>
      </c>
      <c r="AF40" s="1">
        <v>1150000</v>
      </c>
      <c r="AG40">
        <v>0</v>
      </c>
      <c r="AH40">
        <v>0</v>
      </c>
      <c r="AI40">
        <f t="shared" si="9"/>
        <v>0</v>
      </c>
      <c r="AJ40">
        <v>0</v>
      </c>
      <c r="AK40" s="1">
        <f t="shared" si="10"/>
        <v>0</v>
      </c>
      <c r="AL40">
        <v>0</v>
      </c>
      <c r="AM40">
        <v>0</v>
      </c>
      <c r="AN40">
        <v>0</v>
      </c>
      <c r="AO40" s="1">
        <f t="shared" si="0"/>
        <v>1150000</v>
      </c>
      <c r="AP40">
        <v>0</v>
      </c>
      <c r="AQ40">
        <v>0</v>
      </c>
      <c r="AR40">
        <v>0</v>
      </c>
      <c r="AS40">
        <v>0</v>
      </c>
      <c r="AT40">
        <v>0</v>
      </c>
    </row>
    <row r="41" spans="1:46" x14ac:dyDescent="0.3">
      <c r="A41" t="str">
        <f t="shared" si="1"/>
        <v>531710666111</v>
      </c>
      <c r="B41" s="99">
        <v>5</v>
      </c>
      <c r="C41" s="99" t="str">
        <f t="shared" si="2"/>
        <v>317</v>
      </c>
      <c r="D41" s="99" t="str">
        <f t="shared" si="3"/>
        <v>1</v>
      </c>
      <c r="E41" t="str">
        <f t="shared" si="4"/>
        <v>0</v>
      </c>
      <c r="F41" s="106">
        <f t="shared" si="5"/>
        <v>66</v>
      </c>
      <c r="G41" s="106">
        <f t="shared" si="6"/>
        <v>61</v>
      </c>
      <c r="H41" s="99">
        <v>11</v>
      </c>
      <c r="I41" t="str">
        <f t="shared" si="7"/>
        <v>1.1-00-26-12_26-4-038_26-66-3171-61</v>
      </c>
      <c r="J41" t="s">
        <v>124</v>
      </c>
      <c r="K41" t="s">
        <v>125</v>
      </c>
      <c r="L41" t="s">
        <v>34</v>
      </c>
      <c r="M41" t="s">
        <v>35</v>
      </c>
      <c r="N41" t="s">
        <v>36</v>
      </c>
      <c r="O41" t="s">
        <v>37</v>
      </c>
      <c r="P41" t="s">
        <v>38</v>
      </c>
      <c r="Q41" t="s">
        <v>39</v>
      </c>
      <c r="R41">
        <v>4</v>
      </c>
      <c r="S41" t="s">
        <v>40</v>
      </c>
      <c r="T41" s="96">
        <v>66</v>
      </c>
      <c r="U41" t="s">
        <v>41</v>
      </c>
      <c r="V41" t="s">
        <v>42</v>
      </c>
      <c r="W41" t="s">
        <v>43</v>
      </c>
      <c r="X41">
        <v>3000</v>
      </c>
      <c r="Y41" t="s">
        <v>44</v>
      </c>
      <c r="Z41" t="str">
        <f t="shared" si="8"/>
        <v>317</v>
      </c>
      <c r="AA41">
        <v>3171</v>
      </c>
      <c r="AB41" t="s">
        <v>45</v>
      </c>
      <c r="AC41" s="96">
        <v>61</v>
      </c>
      <c r="AD41" t="s">
        <v>46</v>
      </c>
      <c r="AE41" s="2">
        <v>6000000</v>
      </c>
      <c r="AF41" s="1">
        <v>5999997.7199999997</v>
      </c>
      <c r="AG41">
        <v>0</v>
      </c>
      <c r="AH41">
        <v>0</v>
      </c>
      <c r="AI41">
        <f t="shared" si="9"/>
        <v>0</v>
      </c>
      <c r="AJ41">
        <v>0</v>
      </c>
      <c r="AK41" s="1">
        <f t="shared" si="10"/>
        <v>0</v>
      </c>
      <c r="AL41">
        <v>0</v>
      </c>
      <c r="AM41">
        <v>0</v>
      </c>
      <c r="AN41">
        <v>0</v>
      </c>
      <c r="AO41" s="1">
        <f t="shared" si="0"/>
        <v>6000000</v>
      </c>
      <c r="AP41">
        <v>0</v>
      </c>
      <c r="AQ41">
        <v>2.2799999999999998</v>
      </c>
      <c r="AR41">
        <v>0</v>
      </c>
      <c r="AS41">
        <v>0</v>
      </c>
      <c r="AT41">
        <v>2.2799999999999998</v>
      </c>
    </row>
    <row r="42" spans="1:46" x14ac:dyDescent="0.3">
      <c r="A42" t="str">
        <f t="shared" si="1"/>
        <v>532310666011</v>
      </c>
      <c r="B42" s="99">
        <v>5</v>
      </c>
      <c r="C42" s="99" t="str">
        <f t="shared" si="2"/>
        <v>323</v>
      </c>
      <c r="D42" s="99" t="str">
        <f t="shared" si="3"/>
        <v>1</v>
      </c>
      <c r="E42" t="str">
        <f t="shared" si="4"/>
        <v>0</v>
      </c>
      <c r="F42" s="106">
        <f t="shared" si="5"/>
        <v>66</v>
      </c>
      <c r="G42" s="106">
        <f t="shared" si="6"/>
        <v>60</v>
      </c>
      <c r="H42" s="99">
        <v>11</v>
      </c>
      <c r="I42" t="str">
        <f t="shared" si="7"/>
        <v>1.1-00-26-12_26-4-038_26-66-3231-60</v>
      </c>
      <c r="J42" t="s">
        <v>124</v>
      </c>
      <c r="K42" t="s">
        <v>125</v>
      </c>
      <c r="L42" t="s">
        <v>34</v>
      </c>
      <c r="M42" t="s">
        <v>35</v>
      </c>
      <c r="N42" t="s">
        <v>36</v>
      </c>
      <c r="O42" t="s">
        <v>37</v>
      </c>
      <c r="P42" t="s">
        <v>38</v>
      </c>
      <c r="Q42" t="s">
        <v>39</v>
      </c>
      <c r="R42">
        <v>4</v>
      </c>
      <c r="S42" t="s">
        <v>40</v>
      </c>
      <c r="T42" s="96">
        <v>66</v>
      </c>
      <c r="U42" t="s">
        <v>41</v>
      </c>
      <c r="V42" t="s">
        <v>42</v>
      </c>
      <c r="W42" t="s">
        <v>43</v>
      </c>
      <c r="X42">
        <v>3000</v>
      </c>
      <c r="Y42" t="s">
        <v>44</v>
      </c>
      <c r="Z42" t="str">
        <f t="shared" si="8"/>
        <v>323</v>
      </c>
      <c r="AA42">
        <v>3231</v>
      </c>
      <c r="AB42" t="s">
        <v>164</v>
      </c>
      <c r="AC42" s="96">
        <v>60</v>
      </c>
      <c r="AD42" t="s">
        <v>165</v>
      </c>
      <c r="AE42" s="2">
        <v>37000000</v>
      </c>
      <c r="AF42" s="1">
        <v>37000001.960000001</v>
      </c>
      <c r="AG42" s="1">
        <v>19479204.859999999</v>
      </c>
      <c r="AH42" s="1">
        <v>19479204.859999999</v>
      </c>
      <c r="AI42">
        <f t="shared" si="9"/>
        <v>9739602.4399999995</v>
      </c>
      <c r="AJ42" s="1">
        <v>9739602.4199999999</v>
      </c>
      <c r="AK42" s="1">
        <f t="shared" si="10"/>
        <v>3246534.1399999997</v>
      </c>
      <c r="AL42" s="1">
        <v>6493068.2800000003</v>
      </c>
      <c r="AM42">
        <v>0</v>
      </c>
      <c r="AN42" s="1">
        <v>6493068.2800000003</v>
      </c>
      <c r="AO42" s="1">
        <f t="shared" si="0"/>
        <v>17520795.140000001</v>
      </c>
      <c r="AP42">
        <v>0</v>
      </c>
      <c r="AQ42">
        <v>0</v>
      </c>
      <c r="AR42">
        <v>0</v>
      </c>
      <c r="AS42">
        <v>1.96</v>
      </c>
      <c r="AT42">
        <v>-1.96</v>
      </c>
    </row>
    <row r="43" spans="1:46" x14ac:dyDescent="0.3">
      <c r="A43" t="str">
        <f t="shared" si="1"/>
        <v>532310666211</v>
      </c>
      <c r="B43" s="99">
        <v>5</v>
      </c>
      <c r="C43" s="99" t="str">
        <f t="shared" si="2"/>
        <v>323</v>
      </c>
      <c r="D43" s="99" t="str">
        <f t="shared" si="3"/>
        <v>1</v>
      </c>
      <c r="E43" t="str">
        <f t="shared" si="4"/>
        <v>0</v>
      </c>
      <c r="F43" s="106">
        <f t="shared" si="5"/>
        <v>66</v>
      </c>
      <c r="G43" s="106">
        <f t="shared" si="6"/>
        <v>62</v>
      </c>
      <c r="H43" s="99">
        <v>11</v>
      </c>
      <c r="I43" t="str">
        <f t="shared" si="7"/>
        <v>1.1-00-26-12_26-4-038_26-66-3231-62</v>
      </c>
      <c r="J43" t="s">
        <v>124</v>
      </c>
      <c r="K43" t="s">
        <v>125</v>
      </c>
      <c r="L43" t="s">
        <v>34</v>
      </c>
      <c r="M43" t="s">
        <v>35</v>
      </c>
      <c r="N43" t="s">
        <v>36</v>
      </c>
      <c r="O43" t="s">
        <v>37</v>
      </c>
      <c r="P43" t="s">
        <v>38</v>
      </c>
      <c r="Q43" t="s">
        <v>39</v>
      </c>
      <c r="R43">
        <v>4</v>
      </c>
      <c r="S43" t="s">
        <v>40</v>
      </c>
      <c r="T43" s="96">
        <v>66</v>
      </c>
      <c r="U43" t="s">
        <v>41</v>
      </c>
      <c r="V43" t="s">
        <v>42</v>
      </c>
      <c r="W43" t="s">
        <v>43</v>
      </c>
      <c r="X43">
        <v>3000</v>
      </c>
      <c r="Y43" t="s">
        <v>44</v>
      </c>
      <c r="Z43" t="str">
        <f t="shared" si="8"/>
        <v>323</v>
      </c>
      <c r="AA43">
        <v>3231</v>
      </c>
      <c r="AB43" t="s">
        <v>164</v>
      </c>
      <c r="AC43" s="96">
        <v>62</v>
      </c>
      <c r="AD43" t="s">
        <v>166</v>
      </c>
      <c r="AE43" s="2">
        <v>4200000</v>
      </c>
      <c r="AF43" s="1">
        <v>4199998.04</v>
      </c>
      <c r="AG43" s="1">
        <v>4199999.87</v>
      </c>
      <c r="AH43" s="1">
        <v>4199999.87</v>
      </c>
      <c r="AI43">
        <f t="shared" si="9"/>
        <v>3829532.44</v>
      </c>
      <c r="AJ43" s="1">
        <v>370467.43</v>
      </c>
      <c r="AK43" s="1">
        <f t="shared" si="10"/>
        <v>370467.43</v>
      </c>
      <c r="AL43">
        <v>0</v>
      </c>
      <c r="AM43">
        <v>0</v>
      </c>
      <c r="AN43">
        <v>0</v>
      </c>
      <c r="AO43" s="1">
        <f t="shared" si="0"/>
        <v>0.12999999988824129</v>
      </c>
      <c r="AP43">
        <v>0</v>
      </c>
      <c r="AQ43">
        <v>1.96</v>
      </c>
      <c r="AR43">
        <v>0</v>
      </c>
      <c r="AS43">
        <v>0</v>
      </c>
      <c r="AT43">
        <v>1.96</v>
      </c>
    </row>
    <row r="44" spans="1:46" x14ac:dyDescent="0.3">
      <c r="A44" t="str">
        <f t="shared" si="1"/>
        <v>533310660011</v>
      </c>
      <c r="B44" s="99">
        <v>5</v>
      </c>
      <c r="C44" s="99" t="str">
        <f t="shared" si="2"/>
        <v>333</v>
      </c>
      <c r="D44" s="99" t="str">
        <f t="shared" si="3"/>
        <v>1</v>
      </c>
      <c r="E44" t="str">
        <f t="shared" si="4"/>
        <v>0</v>
      </c>
      <c r="F44" s="106">
        <f t="shared" si="5"/>
        <v>66</v>
      </c>
      <c r="G44" s="106" t="str">
        <f t="shared" si="6"/>
        <v>00</v>
      </c>
      <c r="H44" s="99">
        <v>11</v>
      </c>
      <c r="I44" t="str">
        <f t="shared" si="7"/>
        <v>1.1-00-26-12_26-4-038_26-66-3331-00</v>
      </c>
      <c r="J44" t="s">
        <v>124</v>
      </c>
      <c r="K44" t="s">
        <v>125</v>
      </c>
      <c r="L44" t="s">
        <v>34</v>
      </c>
      <c r="M44" t="s">
        <v>35</v>
      </c>
      <c r="N44" t="s">
        <v>36</v>
      </c>
      <c r="O44" t="s">
        <v>37</v>
      </c>
      <c r="P44" t="s">
        <v>38</v>
      </c>
      <c r="Q44" t="s">
        <v>39</v>
      </c>
      <c r="R44">
        <v>4</v>
      </c>
      <c r="S44" t="s">
        <v>40</v>
      </c>
      <c r="T44" s="96">
        <v>66</v>
      </c>
      <c r="U44" t="s">
        <v>41</v>
      </c>
      <c r="V44" t="s">
        <v>42</v>
      </c>
      <c r="W44" t="s">
        <v>43</v>
      </c>
      <c r="X44">
        <v>3000</v>
      </c>
      <c r="Y44" t="s">
        <v>44</v>
      </c>
      <c r="Z44" t="str">
        <f t="shared" si="8"/>
        <v>333</v>
      </c>
      <c r="AA44">
        <v>3331</v>
      </c>
      <c r="AB44" t="s">
        <v>167</v>
      </c>
      <c r="AC44" s="96" t="s">
        <v>1148</v>
      </c>
      <c r="AD44" t="s">
        <v>57</v>
      </c>
      <c r="AE44" s="2">
        <v>5150000</v>
      </c>
      <c r="AF44" s="1">
        <v>5150000</v>
      </c>
      <c r="AG44" s="1">
        <v>2000000</v>
      </c>
      <c r="AH44">
        <v>0</v>
      </c>
      <c r="AI44">
        <f t="shared" si="9"/>
        <v>0</v>
      </c>
      <c r="AJ44">
        <v>0</v>
      </c>
      <c r="AK44" s="1">
        <f t="shared" si="10"/>
        <v>0</v>
      </c>
      <c r="AL44">
        <v>0</v>
      </c>
      <c r="AM44">
        <v>0</v>
      </c>
      <c r="AN44">
        <v>0</v>
      </c>
      <c r="AO44" s="1">
        <f t="shared" si="0"/>
        <v>3150000</v>
      </c>
      <c r="AP44">
        <v>0</v>
      </c>
      <c r="AQ44">
        <v>0</v>
      </c>
      <c r="AR44">
        <v>0</v>
      </c>
      <c r="AS44">
        <v>0</v>
      </c>
      <c r="AT44">
        <v>0</v>
      </c>
    </row>
    <row r="45" spans="1:46" x14ac:dyDescent="0.3">
      <c r="A45" t="str">
        <f t="shared" si="1"/>
        <v>533910660011</v>
      </c>
      <c r="B45" s="99">
        <v>5</v>
      </c>
      <c r="C45" s="99" t="str">
        <f t="shared" si="2"/>
        <v>339</v>
      </c>
      <c r="D45" s="99" t="str">
        <f t="shared" si="3"/>
        <v>1</v>
      </c>
      <c r="E45" t="str">
        <f t="shared" si="4"/>
        <v>0</v>
      </c>
      <c r="F45" s="106">
        <f t="shared" si="5"/>
        <v>66</v>
      </c>
      <c r="G45" s="106" t="str">
        <f t="shared" si="6"/>
        <v>00</v>
      </c>
      <c r="H45" s="99">
        <v>11</v>
      </c>
      <c r="I45" t="str">
        <f t="shared" si="7"/>
        <v>1.1-00-26-12_26-4-038_26-66-3391-00</v>
      </c>
      <c r="J45" t="s">
        <v>124</v>
      </c>
      <c r="K45" t="s">
        <v>125</v>
      </c>
      <c r="L45" t="s">
        <v>34</v>
      </c>
      <c r="M45" t="s">
        <v>35</v>
      </c>
      <c r="N45" t="s">
        <v>36</v>
      </c>
      <c r="O45" t="s">
        <v>37</v>
      </c>
      <c r="P45" t="s">
        <v>38</v>
      </c>
      <c r="Q45" t="s">
        <v>39</v>
      </c>
      <c r="R45">
        <v>4</v>
      </c>
      <c r="S45" t="s">
        <v>40</v>
      </c>
      <c r="T45" s="96">
        <v>66</v>
      </c>
      <c r="U45" t="s">
        <v>41</v>
      </c>
      <c r="V45" t="s">
        <v>42</v>
      </c>
      <c r="W45" t="s">
        <v>43</v>
      </c>
      <c r="X45">
        <v>3000</v>
      </c>
      <c r="Y45" t="s">
        <v>44</v>
      </c>
      <c r="Z45" t="str">
        <f t="shared" si="8"/>
        <v>339</v>
      </c>
      <c r="AA45">
        <v>3391</v>
      </c>
      <c r="AB45" t="s">
        <v>168</v>
      </c>
      <c r="AC45" s="96" t="s">
        <v>1148</v>
      </c>
      <c r="AD45" t="s">
        <v>57</v>
      </c>
      <c r="AE45" s="2">
        <v>1800000</v>
      </c>
      <c r="AF45" s="1">
        <v>1800000</v>
      </c>
      <c r="AG45">
        <v>0</v>
      </c>
      <c r="AH45">
        <v>0</v>
      </c>
      <c r="AI45">
        <f t="shared" si="9"/>
        <v>0</v>
      </c>
      <c r="AJ45">
        <v>0</v>
      </c>
      <c r="AK45" s="1">
        <f t="shared" si="10"/>
        <v>0</v>
      </c>
      <c r="AL45">
        <v>0</v>
      </c>
      <c r="AM45">
        <v>0</v>
      </c>
      <c r="AN45">
        <v>0</v>
      </c>
      <c r="AO45" s="1">
        <f t="shared" si="0"/>
        <v>1800000</v>
      </c>
      <c r="AP45">
        <v>0</v>
      </c>
      <c r="AQ45">
        <v>0</v>
      </c>
      <c r="AR45">
        <v>0</v>
      </c>
      <c r="AS45">
        <v>0</v>
      </c>
      <c r="AT45">
        <v>0</v>
      </c>
    </row>
    <row r="46" spans="1:46" x14ac:dyDescent="0.3">
      <c r="A46" t="str">
        <f t="shared" si="1"/>
        <v>535210660011</v>
      </c>
      <c r="B46" s="99">
        <v>5</v>
      </c>
      <c r="C46" s="99" t="str">
        <f t="shared" si="2"/>
        <v>352</v>
      </c>
      <c r="D46" s="99" t="str">
        <f t="shared" si="3"/>
        <v>1</v>
      </c>
      <c r="E46" t="str">
        <f t="shared" si="4"/>
        <v>0</v>
      </c>
      <c r="F46" s="106">
        <f t="shared" si="5"/>
        <v>66</v>
      </c>
      <c r="G46" s="106" t="str">
        <f t="shared" si="6"/>
        <v>00</v>
      </c>
      <c r="H46" s="99">
        <v>11</v>
      </c>
      <c r="I46" t="str">
        <f t="shared" si="7"/>
        <v>1.1-00-26-12_26-4-038_26-66-3521-00</v>
      </c>
      <c r="J46" t="s">
        <v>124</v>
      </c>
      <c r="K46" t="s">
        <v>125</v>
      </c>
      <c r="L46" t="s">
        <v>34</v>
      </c>
      <c r="M46" t="s">
        <v>35</v>
      </c>
      <c r="N46" t="s">
        <v>36</v>
      </c>
      <c r="O46" t="s">
        <v>37</v>
      </c>
      <c r="P46" t="s">
        <v>38</v>
      </c>
      <c r="Q46" t="s">
        <v>39</v>
      </c>
      <c r="R46">
        <v>4</v>
      </c>
      <c r="S46" t="s">
        <v>40</v>
      </c>
      <c r="T46" s="96">
        <v>66</v>
      </c>
      <c r="U46" t="s">
        <v>41</v>
      </c>
      <c r="V46" t="s">
        <v>42</v>
      </c>
      <c r="W46" t="s">
        <v>43</v>
      </c>
      <c r="X46">
        <v>3000</v>
      </c>
      <c r="Y46" t="s">
        <v>44</v>
      </c>
      <c r="Z46" t="str">
        <f t="shared" si="8"/>
        <v>352</v>
      </c>
      <c r="AA46">
        <v>3521</v>
      </c>
      <c r="AB46" t="s">
        <v>169</v>
      </c>
      <c r="AC46" s="96" t="s">
        <v>1148</v>
      </c>
      <c r="AD46" t="s">
        <v>57</v>
      </c>
      <c r="AE46" s="2">
        <v>30000</v>
      </c>
      <c r="AF46" s="1">
        <v>30000</v>
      </c>
      <c r="AG46">
        <v>0</v>
      </c>
      <c r="AH46">
        <v>0</v>
      </c>
      <c r="AI46">
        <f t="shared" si="9"/>
        <v>0</v>
      </c>
      <c r="AJ46">
        <v>0</v>
      </c>
      <c r="AK46" s="1">
        <f t="shared" si="10"/>
        <v>0</v>
      </c>
      <c r="AL46">
        <v>0</v>
      </c>
      <c r="AM46">
        <v>0</v>
      </c>
      <c r="AN46">
        <v>0</v>
      </c>
      <c r="AO46" s="1">
        <f t="shared" si="0"/>
        <v>30000</v>
      </c>
      <c r="AP46">
        <v>0</v>
      </c>
      <c r="AQ46">
        <v>0</v>
      </c>
      <c r="AR46">
        <v>0</v>
      </c>
      <c r="AS46">
        <v>0</v>
      </c>
      <c r="AT46">
        <v>0</v>
      </c>
    </row>
    <row r="47" spans="1:46" x14ac:dyDescent="0.3">
      <c r="A47" t="str">
        <f t="shared" si="1"/>
        <v>535310660011</v>
      </c>
      <c r="B47" s="99">
        <v>5</v>
      </c>
      <c r="C47" s="99" t="str">
        <f t="shared" si="2"/>
        <v>353</v>
      </c>
      <c r="D47" s="99" t="str">
        <f t="shared" si="3"/>
        <v>1</v>
      </c>
      <c r="E47" t="str">
        <f t="shared" si="4"/>
        <v>0</v>
      </c>
      <c r="F47" s="106">
        <f t="shared" si="5"/>
        <v>66</v>
      </c>
      <c r="G47" s="106" t="str">
        <f t="shared" si="6"/>
        <v>00</v>
      </c>
      <c r="H47" s="99">
        <v>11</v>
      </c>
      <c r="I47" t="str">
        <f t="shared" si="7"/>
        <v>1.1-00-26-12_26-4-038_26-66-3531-00</v>
      </c>
      <c r="J47" t="s">
        <v>124</v>
      </c>
      <c r="K47" t="s">
        <v>125</v>
      </c>
      <c r="L47" t="s">
        <v>34</v>
      </c>
      <c r="M47" t="s">
        <v>35</v>
      </c>
      <c r="N47" t="s">
        <v>36</v>
      </c>
      <c r="O47" t="s">
        <v>37</v>
      </c>
      <c r="P47" t="s">
        <v>38</v>
      </c>
      <c r="Q47" t="s">
        <v>39</v>
      </c>
      <c r="R47">
        <v>4</v>
      </c>
      <c r="S47" t="s">
        <v>40</v>
      </c>
      <c r="T47" s="96">
        <v>66</v>
      </c>
      <c r="U47" t="s">
        <v>41</v>
      </c>
      <c r="V47" t="s">
        <v>42</v>
      </c>
      <c r="W47" t="s">
        <v>43</v>
      </c>
      <c r="X47">
        <v>3000</v>
      </c>
      <c r="Y47" t="s">
        <v>44</v>
      </c>
      <c r="Z47" t="str">
        <f t="shared" si="8"/>
        <v>353</v>
      </c>
      <c r="AA47">
        <v>3531</v>
      </c>
      <c r="AB47" t="s">
        <v>170</v>
      </c>
      <c r="AC47" s="96" t="s">
        <v>1148</v>
      </c>
      <c r="AD47" t="s">
        <v>57</v>
      </c>
      <c r="AE47" s="2">
        <v>1500000</v>
      </c>
      <c r="AF47" s="1">
        <v>1500000</v>
      </c>
      <c r="AG47">
        <v>0</v>
      </c>
      <c r="AH47">
        <v>0</v>
      </c>
      <c r="AI47">
        <f t="shared" si="9"/>
        <v>0</v>
      </c>
      <c r="AJ47">
        <v>0</v>
      </c>
      <c r="AK47" s="1">
        <f t="shared" si="10"/>
        <v>0</v>
      </c>
      <c r="AL47">
        <v>0</v>
      </c>
      <c r="AM47">
        <v>0</v>
      </c>
      <c r="AN47">
        <v>0</v>
      </c>
      <c r="AO47" s="1">
        <f t="shared" si="0"/>
        <v>1500000</v>
      </c>
      <c r="AP47">
        <v>0</v>
      </c>
      <c r="AQ47">
        <v>0</v>
      </c>
      <c r="AR47">
        <v>0</v>
      </c>
      <c r="AS47">
        <v>0</v>
      </c>
      <c r="AT47">
        <v>0</v>
      </c>
    </row>
    <row r="48" spans="1:46" x14ac:dyDescent="0.3">
      <c r="A48" t="str">
        <f t="shared" si="1"/>
        <v>552110660011</v>
      </c>
      <c r="B48" s="99">
        <v>5</v>
      </c>
      <c r="C48" s="99" t="str">
        <f t="shared" si="2"/>
        <v>521</v>
      </c>
      <c r="D48" s="99" t="str">
        <f t="shared" si="3"/>
        <v>1</v>
      </c>
      <c r="E48" t="str">
        <f t="shared" si="4"/>
        <v>0</v>
      </c>
      <c r="F48" s="106">
        <f t="shared" si="5"/>
        <v>66</v>
      </c>
      <c r="G48" s="106" t="str">
        <f t="shared" si="6"/>
        <v>00</v>
      </c>
      <c r="H48" s="99">
        <v>11</v>
      </c>
      <c r="I48" t="str">
        <f t="shared" si="7"/>
        <v>1.1-00-26-12_26-4-038_26-66-5211-00</v>
      </c>
      <c r="J48" t="s">
        <v>124</v>
      </c>
      <c r="K48" t="s">
        <v>125</v>
      </c>
      <c r="L48" t="s">
        <v>34</v>
      </c>
      <c r="M48" t="s">
        <v>35</v>
      </c>
      <c r="N48" t="s">
        <v>36</v>
      </c>
      <c r="O48" t="s">
        <v>37</v>
      </c>
      <c r="P48" t="s">
        <v>38</v>
      </c>
      <c r="Q48" t="s">
        <v>39</v>
      </c>
      <c r="R48">
        <v>4</v>
      </c>
      <c r="S48" t="s">
        <v>40</v>
      </c>
      <c r="T48" s="96">
        <v>66</v>
      </c>
      <c r="U48" t="s">
        <v>41</v>
      </c>
      <c r="V48" t="s">
        <v>42</v>
      </c>
      <c r="W48" t="s">
        <v>43</v>
      </c>
      <c r="X48">
        <v>5000</v>
      </c>
      <c r="Y48" t="s">
        <v>70</v>
      </c>
      <c r="Z48" t="str">
        <f t="shared" si="8"/>
        <v>521</v>
      </c>
      <c r="AA48">
        <v>5211</v>
      </c>
      <c r="AB48" t="s">
        <v>171</v>
      </c>
      <c r="AC48" s="96" t="s">
        <v>1148</v>
      </c>
      <c r="AD48" t="s">
        <v>57</v>
      </c>
      <c r="AE48" s="2">
        <v>100000</v>
      </c>
      <c r="AF48" s="1">
        <v>100000</v>
      </c>
      <c r="AG48">
        <v>0</v>
      </c>
      <c r="AH48">
        <v>0</v>
      </c>
      <c r="AI48">
        <f t="shared" si="9"/>
        <v>0</v>
      </c>
      <c r="AJ48">
        <v>0</v>
      </c>
      <c r="AK48" s="1">
        <f t="shared" si="10"/>
        <v>0</v>
      </c>
      <c r="AL48">
        <v>0</v>
      </c>
      <c r="AM48">
        <v>0</v>
      </c>
      <c r="AN48">
        <v>0</v>
      </c>
      <c r="AO48" s="1">
        <f t="shared" si="0"/>
        <v>100000</v>
      </c>
      <c r="AP48">
        <v>0</v>
      </c>
      <c r="AQ48">
        <v>0</v>
      </c>
      <c r="AR48">
        <v>0</v>
      </c>
      <c r="AS48">
        <v>0</v>
      </c>
      <c r="AT48">
        <v>0</v>
      </c>
    </row>
    <row r="49" spans="1:46" x14ac:dyDescent="0.3">
      <c r="A49" t="str">
        <f t="shared" si="1"/>
        <v>556510660011</v>
      </c>
      <c r="B49" s="99">
        <v>5</v>
      </c>
      <c r="C49" s="99" t="str">
        <f t="shared" si="2"/>
        <v>565</v>
      </c>
      <c r="D49" s="99" t="str">
        <f t="shared" si="3"/>
        <v>1</v>
      </c>
      <c r="E49" t="str">
        <f t="shared" si="4"/>
        <v>0</v>
      </c>
      <c r="F49" s="106">
        <f t="shared" si="5"/>
        <v>66</v>
      </c>
      <c r="G49" s="106" t="str">
        <f t="shared" si="6"/>
        <v>00</v>
      </c>
      <c r="H49" s="99">
        <v>11</v>
      </c>
      <c r="I49" t="str">
        <f t="shared" si="7"/>
        <v>1.1-00-26-12_26-4-038_26-66-5651-00</v>
      </c>
      <c r="J49" t="s">
        <v>124</v>
      </c>
      <c r="K49" t="s">
        <v>125</v>
      </c>
      <c r="L49" t="s">
        <v>34</v>
      </c>
      <c r="M49" t="s">
        <v>35</v>
      </c>
      <c r="N49" t="s">
        <v>36</v>
      </c>
      <c r="O49" t="s">
        <v>37</v>
      </c>
      <c r="P49" t="s">
        <v>38</v>
      </c>
      <c r="Q49" t="s">
        <v>39</v>
      </c>
      <c r="R49">
        <v>4</v>
      </c>
      <c r="S49" t="s">
        <v>40</v>
      </c>
      <c r="T49" s="96">
        <v>66</v>
      </c>
      <c r="U49" t="s">
        <v>41</v>
      </c>
      <c r="V49" t="s">
        <v>42</v>
      </c>
      <c r="W49" t="s">
        <v>43</v>
      </c>
      <c r="X49">
        <v>5000</v>
      </c>
      <c r="Y49" t="s">
        <v>70</v>
      </c>
      <c r="Z49" t="str">
        <f t="shared" si="8"/>
        <v>565</v>
      </c>
      <c r="AA49">
        <v>5651</v>
      </c>
      <c r="AB49" t="s">
        <v>172</v>
      </c>
      <c r="AC49" s="96" t="s">
        <v>1148</v>
      </c>
      <c r="AD49" t="s">
        <v>57</v>
      </c>
      <c r="AE49" s="2">
        <v>1500000</v>
      </c>
      <c r="AF49" s="1">
        <v>1500000</v>
      </c>
      <c r="AG49">
        <v>0</v>
      </c>
      <c r="AH49">
        <v>0</v>
      </c>
      <c r="AI49">
        <f t="shared" si="9"/>
        <v>0</v>
      </c>
      <c r="AJ49">
        <v>0</v>
      </c>
      <c r="AK49" s="1">
        <f t="shared" si="10"/>
        <v>0</v>
      </c>
      <c r="AL49">
        <v>0</v>
      </c>
      <c r="AM49">
        <v>0</v>
      </c>
      <c r="AN49">
        <v>0</v>
      </c>
      <c r="AO49" s="1">
        <f t="shared" si="0"/>
        <v>1500000</v>
      </c>
      <c r="AP49">
        <v>0</v>
      </c>
      <c r="AQ49">
        <v>0</v>
      </c>
      <c r="AR49">
        <v>0</v>
      </c>
      <c r="AS49">
        <v>0</v>
      </c>
      <c r="AT49">
        <v>0</v>
      </c>
    </row>
    <row r="50" spans="1:46" x14ac:dyDescent="0.3">
      <c r="A50" t="str">
        <f t="shared" si="1"/>
        <v>556510667811</v>
      </c>
      <c r="B50" s="99">
        <v>5</v>
      </c>
      <c r="C50" s="99" t="str">
        <f t="shared" si="2"/>
        <v>565</v>
      </c>
      <c r="D50" s="99" t="str">
        <f t="shared" si="3"/>
        <v>1</v>
      </c>
      <c r="E50" t="str">
        <f t="shared" si="4"/>
        <v>0</v>
      </c>
      <c r="F50" s="106">
        <f t="shared" si="5"/>
        <v>66</v>
      </c>
      <c r="G50" s="106">
        <f t="shared" si="6"/>
        <v>78</v>
      </c>
      <c r="H50" s="99">
        <v>11</v>
      </c>
      <c r="I50" t="str">
        <f t="shared" si="7"/>
        <v>1.1-00-26-12_26-4-038_26-66-5651-78</v>
      </c>
      <c r="J50" t="s">
        <v>124</v>
      </c>
      <c r="K50" t="s">
        <v>125</v>
      </c>
      <c r="L50" t="s">
        <v>34</v>
      </c>
      <c r="M50" t="s">
        <v>35</v>
      </c>
      <c r="N50" t="s">
        <v>36</v>
      </c>
      <c r="O50" t="s">
        <v>37</v>
      </c>
      <c r="P50" t="s">
        <v>38</v>
      </c>
      <c r="Q50" t="s">
        <v>39</v>
      </c>
      <c r="R50">
        <v>4</v>
      </c>
      <c r="S50" t="s">
        <v>40</v>
      </c>
      <c r="T50" s="96">
        <v>66</v>
      </c>
      <c r="U50" t="s">
        <v>41</v>
      </c>
      <c r="V50" t="s">
        <v>42</v>
      </c>
      <c r="W50" t="s">
        <v>43</v>
      </c>
      <c r="X50">
        <v>5000</v>
      </c>
      <c r="Y50" t="s">
        <v>70</v>
      </c>
      <c r="Z50" t="str">
        <f t="shared" si="8"/>
        <v>565</v>
      </c>
      <c r="AA50">
        <v>5651</v>
      </c>
      <c r="AB50" t="s">
        <v>172</v>
      </c>
      <c r="AC50" s="96">
        <v>78</v>
      </c>
      <c r="AD50" t="s">
        <v>173</v>
      </c>
      <c r="AE50" s="2">
        <v>5000000</v>
      </c>
      <c r="AF50">
        <v>0</v>
      </c>
      <c r="AG50">
        <v>0</v>
      </c>
      <c r="AH50">
        <v>0</v>
      </c>
      <c r="AI50">
        <f t="shared" si="9"/>
        <v>0</v>
      </c>
      <c r="AJ50">
        <v>0</v>
      </c>
      <c r="AK50" s="1">
        <f t="shared" si="10"/>
        <v>0</v>
      </c>
      <c r="AL50">
        <v>0</v>
      </c>
      <c r="AM50">
        <v>0</v>
      </c>
      <c r="AN50">
        <v>0</v>
      </c>
      <c r="AO50" s="1">
        <f t="shared" si="0"/>
        <v>5000000</v>
      </c>
      <c r="AP50" s="1">
        <v>5000000</v>
      </c>
      <c r="AQ50">
        <v>0</v>
      </c>
      <c r="AR50">
        <v>0</v>
      </c>
      <c r="AS50">
        <v>0</v>
      </c>
      <c r="AT50" s="1">
        <v>5000000</v>
      </c>
    </row>
    <row r="51" spans="1:46" x14ac:dyDescent="0.3">
      <c r="A51" t="str">
        <f t="shared" si="1"/>
        <v>556910665911</v>
      </c>
      <c r="B51" s="99">
        <v>5</v>
      </c>
      <c r="C51" s="99" t="str">
        <f t="shared" si="2"/>
        <v>569</v>
      </c>
      <c r="D51" s="99" t="str">
        <f t="shared" si="3"/>
        <v>1</v>
      </c>
      <c r="E51" t="str">
        <f t="shared" si="4"/>
        <v>0</v>
      </c>
      <c r="F51" s="106">
        <f t="shared" si="5"/>
        <v>66</v>
      </c>
      <c r="G51" s="106">
        <f t="shared" si="6"/>
        <v>59</v>
      </c>
      <c r="H51" s="99">
        <v>11</v>
      </c>
      <c r="I51" t="str">
        <f t="shared" si="7"/>
        <v>1.1-00-26-12_26-4-038_26-66-5691-59</v>
      </c>
      <c r="J51" t="s">
        <v>124</v>
      </c>
      <c r="K51" t="s">
        <v>125</v>
      </c>
      <c r="L51" t="s">
        <v>34</v>
      </c>
      <c r="M51" t="s">
        <v>35</v>
      </c>
      <c r="N51" t="s">
        <v>36</v>
      </c>
      <c r="O51" t="s">
        <v>37</v>
      </c>
      <c r="P51" t="s">
        <v>38</v>
      </c>
      <c r="Q51" t="s">
        <v>39</v>
      </c>
      <c r="R51">
        <v>4</v>
      </c>
      <c r="S51" t="s">
        <v>40</v>
      </c>
      <c r="T51" s="96">
        <v>66</v>
      </c>
      <c r="U51" t="s">
        <v>41</v>
      </c>
      <c r="V51" t="s">
        <v>42</v>
      </c>
      <c r="W51" t="s">
        <v>43</v>
      </c>
      <c r="X51">
        <v>5000</v>
      </c>
      <c r="Y51" t="s">
        <v>70</v>
      </c>
      <c r="Z51" t="str">
        <f t="shared" si="8"/>
        <v>569</v>
      </c>
      <c r="AA51">
        <v>5691</v>
      </c>
      <c r="AB51" t="s">
        <v>146</v>
      </c>
      <c r="AC51" s="96">
        <v>59</v>
      </c>
      <c r="AD51" t="s">
        <v>174</v>
      </c>
      <c r="AE51" s="2">
        <v>145000000</v>
      </c>
      <c r="AF51" s="1">
        <v>145000000</v>
      </c>
      <c r="AG51" s="1">
        <v>144999999.77000001</v>
      </c>
      <c r="AH51" s="1">
        <v>144999999.77000001</v>
      </c>
      <c r="AI51">
        <f t="shared" si="9"/>
        <v>72499999.890000015</v>
      </c>
      <c r="AJ51" s="1">
        <v>72499999.879999995</v>
      </c>
      <c r="AK51" s="1">
        <f t="shared" si="10"/>
        <v>72499999.879999995</v>
      </c>
      <c r="AL51">
        <v>0</v>
      </c>
      <c r="AM51">
        <v>0</v>
      </c>
      <c r="AN51">
        <v>0</v>
      </c>
      <c r="AO51" s="1">
        <f t="shared" si="0"/>
        <v>0.22999998927116394</v>
      </c>
      <c r="AP51">
        <v>0</v>
      </c>
      <c r="AQ51">
        <v>0</v>
      </c>
      <c r="AR51">
        <v>0</v>
      </c>
      <c r="AS51">
        <v>0</v>
      </c>
      <c r="AT51">
        <v>0</v>
      </c>
    </row>
    <row r="52" spans="1:46" x14ac:dyDescent="0.3">
      <c r="A52" t="str">
        <f t="shared" si="1"/>
        <v>559110660011</v>
      </c>
      <c r="B52" s="99">
        <v>5</v>
      </c>
      <c r="C52" s="99" t="str">
        <f t="shared" si="2"/>
        <v>591</v>
      </c>
      <c r="D52" s="99" t="str">
        <f t="shared" si="3"/>
        <v>1</v>
      </c>
      <c r="E52" t="str">
        <f t="shared" si="4"/>
        <v>0</v>
      </c>
      <c r="F52" s="106">
        <f t="shared" si="5"/>
        <v>66</v>
      </c>
      <c r="G52" s="106" t="str">
        <f t="shared" si="6"/>
        <v>00</v>
      </c>
      <c r="H52" s="99">
        <v>11</v>
      </c>
      <c r="I52" t="str">
        <f t="shared" si="7"/>
        <v>1.1-00-26-12_26-4-038_26-66-5911-00</v>
      </c>
      <c r="J52" t="s">
        <v>124</v>
      </c>
      <c r="K52" t="s">
        <v>125</v>
      </c>
      <c r="L52" t="s">
        <v>34</v>
      </c>
      <c r="M52" t="s">
        <v>35</v>
      </c>
      <c r="N52" t="s">
        <v>36</v>
      </c>
      <c r="O52" t="s">
        <v>37</v>
      </c>
      <c r="P52" t="s">
        <v>38</v>
      </c>
      <c r="Q52" t="s">
        <v>39</v>
      </c>
      <c r="R52">
        <v>4</v>
      </c>
      <c r="S52" t="s">
        <v>40</v>
      </c>
      <c r="T52" s="96">
        <v>66</v>
      </c>
      <c r="U52" t="s">
        <v>41</v>
      </c>
      <c r="V52" t="s">
        <v>42</v>
      </c>
      <c r="W52" t="s">
        <v>43</v>
      </c>
      <c r="X52">
        <v>5000</v>
      </c>
      <c r="Y52" t="s">
        <v>70</v>
      </c>
      <c r="Z52" t="str">
        <f t="shared" si="8"/>
        <v>591</v>
      </c>
      <c r="AA52">
        <v>5911</v>
      </c>
      <c r="AB52" t="s">
        <v>175</v>
      </c>
      <c r="AC52" s="96" t="s">
        <v>1148</v>
      </c>
      <c r="AD52" t="s">
        <v>57</v>
      </c>
      <c r="AE52" s="2">
        <v>9650000</v>
      </c>
      <c r="AF52" s="1">
        <v>9650001.7599999998</v>
      </c>
      <c r="AG52" s="1">
        <v>2756933.34</v>
      </c>
      <c r="AH52">
        <v>0</v>
      </c>
      <c r="AI52">
        <f t="shared" si="9"/>
        <v>0</v>
      </c>
      <c r="AJ52">
        <v>0</v>
      </c>
      <c r="AK52" s="1">
        <f t="shared" si="10"/>
        <v>0</v>
      </c>
      <c r="AL52">
        <v>0</v>
      </c>
      <c r="AM52">
        <v>0</v>
      </c>
      <c r="AN52">
        <v>0</v>
      </c>
      <c r="AO52" s="1">
        <f t="shared" si="0"/>
        <v>6893066.6600000001</v>
      </c>
      <c r="AP52">
        <v>0</v>
      </c>
      <c r="AQ52">
        <v>0</v>
      </c>
      <c r="AR52">
        <v>0</v>
      </c>
      <c r="AS52">
        <v>1.76</v>
      </c>
      <c r="AT52">
        <v>-1.76</v>
      </c>
    </row>
    <row r="53" spans="1:46" x14ac:dyDescent="0.3">
      <c r="A53" t="str">
        <f t="shared" si="1"/>
        <v>559110666311</v>
      </c>
      <c r="B53" s="99">
        <v>5</v>
      </c>
      <c r="C53" s="99" t="str">
        <f t="shared" si="2"/>
        <v>591</v>
      </c>
      <c r="D53" s="99" t="str">
        <f t="shared" si="3"/>
        <v>1</v>
      </c>
      <c r="E53" t="str">
        <f t="shared" si="4"/>
        <v>0</v>
      </c>
      <c r="F53" s="106">
        <f t="shared" si="5"/>
        <v>66</v>
      </c>
      <c r="G53" s="106">
        <f t="shared" si="6"/>
        <v>63</v>
      </c>
      <c r="H53" s="99">
        <v>11</v>
      </c>
      <c r="I53" t="str">
        <f t="shared" si="7"/>
        <v>1.1-00-26-12_26-4-038_26-66-5911-63</v>
      </c>
      <c r="J53" t="s">
        <v>124</v>
      </c>
      <c r="K53" t="s">
        <v>125</v>
      </c>
      <c r="L53" t="s">
        <v>34</v>
      </c>
      <c r="M53" t="s">
        <v>35</v>
      </c>
      <c r="N53" t="s">
        <v>36</v>
      </c>
      <c r="O53" t="s">
        <v>37</v>
      </c>
      <c r="P53" t="s">
        <v>38</v>
      </c>
      <c r="Q53" t="s">
        <v>39</v>
      </c>
      <c r="R53">
        <v>4</v>
      </c>
      <c r="S53" t="s">
        <v>40</v>
      </c>
      <c r="T53" s="96">
        <v>66</v>
      </c>
      <c r="U53" t="s">
        <v>41</v>
      </c>
      <c r="V53" t="s">
        <v>42</v>
      </c>
      <c r="W53" t="s">
        <v>43</v>
      </c>
      <c r="X53">
        <v>5000</v>
      </c>
      <c r="Y53" t="s">
        <v>70</v>
      </c>
      <c r="Z53" t="str">
        <f t="shared" si="8"/>
        <v>591</v>
      </c>
      <c r="AA53">
        <v>5911</v>
      </c>
      <c r="AB53" t="s">
        <v>175</v>
      </c>
      <c r="AC53" s="96">
        <v>63</v>
      </c>
      <c r="AD53" t="s">
        <v>176</v>
      </c>
      <c r="AE53" s="2">
        <v>1400000</v>
      </c>
      <c r="AF53" s="1">
        <v>1399998.24</v>
      </c>
      <c r="AG53">
        <v>0</v>
      </c>
      <c r="AH53">
        <v>0</v>
      </c>
      <c r="AI53">
        <f t="shared" si="9"/>
        <v>0</v>
      </c>
      <c r="AJ53">
        <v>0</v>
      </c>
      <c r="AK53" s="1">
        <f t="shared" si="10"/>
        <v>0</v>
      </c>
      <c r="AL53">
        <v>0</v>
      </c>
      <c r="AM53">
        <v>0</v>
      </c>
      <c r="AN53">
        <v>0</v>
      </c>
      <c r="AO53" s="1">
        <f t="shared" si="0"/>
        <v>1400000</v>
      </c>
      <c r="AP53">
        <v>0</v>
      </c>
      <c r="AQ53">
        <v>1.76</v>
      </c>
      <c r="AR53">
        <v>0</v>
      </c>
      <c r="AS53">
        <v>0</v>
      </c>
      <c r="AT53">
        <v>1.76</v>
      </c>
    </row>
    <row r="54" spans="1:46" x14ac:dyDescent="0.3">
      <c r="A54" t="str">
        <f t="shared" si="1"/>
        <v>559710660011</v>
      </c>
      <c r="B54" s="99">
        <v>5</v>
      </c>
      <c r="C54" s="99" t="str">
        <f t="shared" si="2"/>
        <v>597</v>
      </c>
      <c r="D54" s="99" t="str">
        <f t="shared" si="3"/>
        <v>1</v>
      </c>
      <c r="E54" t="str">
        <f t="shared" si="4"/>
        <v>0</v>
      </c>
      <c r="F54" s="106">
        <f t="shared" si="5"/>
        <v>66</v>
      </c>
      <c r="G54" s="106" t="str">
        <f t="shared" si="6"/>
        <v>00</v>
      </c>
      <c r="H54" s="99">
        <v>11</v>
      </c>
      <c r="I54" t="str">
        <f t="shared" si="7"/>
        <v>1.1-00-26-12_26-4-038_26-66-5971-00</v>
      </c>
      <c r="J54" t="s">
        <v>124</v>
      </c>
      <c r="K54" t="s">
        <v>125</v>
      </c>
      <c r="L54" t="s">
        <v>34</v>
      </c>
      <c r="M54" t="s">
        <v>35</v>
      </c>
      <c r="N54" t="s">
        <v>36</v>
      </c>
      <c r="O54" t="s">
        <v>37</v>
      </c>
      <c r="P54" t="s">
        <v>38</v>
      </c>
      <c r="Q54" t="s">
        <v>39</v>
      </c>
      <c r="R54">
        <v>4</v>
      </c>
      <c r="S54" t="s">
        <v>40</v>
      </c>
      <c r="T54" s="96">
        <v>66</v>
      </c>
      <c r="U54" t="s">
        <v>41</v>
      </c>
      <c r="V54" t="s">
        <v>42</v>
      </c>
      <c r="W54" t="s">
        <v>43</v>
      </c>
      <c r="X54">
        <v>5000</v>
      </c>
      <c r="Y54" t="s">
        <v>70</v>
      </c>
      <c r="Z54" t="str">
        <f t="shared" si="8"/>
        <v>597</v>
      </c>
      <c r="AA54">
        <v>5971</v>
      </c>
      <c r="AB54" t="s">
        <v>177</v>
      </c>
      <c r="AC54" s="96" t="s">
        <v>1148</v>
      </c>
      <c r="AD54" t="s">
        <v>57</v>
      </c>
      <c r="AE54" s="2">
        <v>10000000</v>
      </c>
      <c r="AF54" s="1">
        <v>10000000</v>
      </c>
      <c r="AG54" s="1">
        <v>522000</v>
      </c>
      <c r="AH54" s="1">
        <v>522000</v>
      </c>
      <c r="AI54">
        <f t="shared" si="9"/>
        <v>522000</v>
      </c>
      <c r="AJ54">
        <v>0</v>
      </c>
      <c r="AK54" s="1">
        <f t="shared" si="10"/>
        <v>0</v>
      </c>
      <c r="AL54">
        <v>0</v>
      </c>
      <c r="AM54">
        <v>0</v>
      </c>
      <c r="AN54">
        <v>0</v>
      </c>
      <c r="AO54" s="1">
        <f t="shared" si="0"/>
        <v>9478000</v>
      </c>
      <c r="AP54">
        <v>0</v>
      </c>
      <c r="AQ54">
        <v>0</v>
      </c>
      <c r="AR54">
        <v>0</v>
      </c>
      <c r="AS54">
        <v>0</v>
      </c>
      <c r="AT54">
        <v>0</v>
      </c>
    </row>
    <row r="55" spans="1:46" x14ac:dyDescent="0.3">
      <c r="A55" t="str">
        <f t="shared" si="1"/>
        <v>521610240011</v>
      </c>
      <c r="B55" s="99">
        <v>5</v>
      </c>
      <c r="C55" s="99" t="str">
        <f t="shared" si="2"/>
        <v>216</v>
      </c>
      <c r="D55" s="99" t="str">
        <f t="shared" si="3"/>
        <v>1</v>
      </c>
      <c r="E55" t="str">
        <f t="shared" si="4"/>
        <v>0</v>
      </c>
      <c r="F55" s="106">
        <f t="shared" si="5"/>
        <v>24</v>
      </c>
      <c r="G55" s="106" t="str">
        <f t="shared" si="6"/>
        <v>00</v>
      </c>
      <c r="H55" s="99">
        <v>11</v>
      </c>
      <c r="I55" t="str">
        <f t="shared" si="7"/>
        <v>1.1-00-26-07_26-2-018_26-24-2161-00</v>
      </c>
      <c r="J55" t="s">
        <v>124</v>
      </c>
      <c r="K55" t="s">
        <v>125</v>
      </c>
      <c r="L55" t="s">
        <v>178</v>
      </c>
      <c r="M55" t="s">
        <v>179</v>
      </c>
      <c r="N55" t="s">
        <v>49</v>
      </c>
      <c r="O55" t="s">
        <v>1166</v>
      </c>
      <c r="P55" t="s">
        <v>60</v>
      </c>
      <c r="Q55" t="s">
        <v>61</v>
      </c>
      <c r="R55">
        <v>2</v>
      </c>
      <c r="S55" t="s">
        <v>180</v>
      </c>
      <c r="T55" s="96">
        <v>24</v>
      </c>
      <c r="U55" t="s">
        <v>181</v>
      </c>
      <c r="V55" t="s">
        <v>182</v>
      </c>
      <c r="W55" t="s">
        <v>183</v>
      </c>
      <c r="X55">
        <v>2000</v>
      </c>
      <c r="Y55" t="s">
        <v>66</v>
      </c>
      <c r="Z55" t="str">
        <f t="shared" si="8"/>
        <v>216</v>
      </c>
      <c r="AA55">
        <v>2161</v>
      </c>
      <c r="AB55" t="s">
        <v>184</v>
      </c>
      <c r="AC55" s="96" t="s">
        <v>1148</v>
      </c>
      <c r="AD55" t="s">
        <v>57</v>
      </c>
      <c r="AE55" s="2">
        <v>400000</v>
      </c>
      <c r="AF55" s="1">
        <v>400000</v>
      </c>
      <c r="AG55">
        <v>0</v>
      </c>
      <c r="AH55">
        <v>0</v>
      </c>
      <c r="AI55">
        <f t="shared" si="9"/>
        <v>0</v>
      </c>
      <c r="AJ55">
        <v>0</v>
      </c>
      <c r="AK55" s="1">
        <f t="shared" si="10"/>
        <v>0</v>
      </c>
      <c r="AL55">
        <v>0</v>
      </c>
      <c r="AM55">
        <v>0</v>
      </c>
      <c r="AN55">
        <v>0</v>
      </c>
      <c r="AO55" s="1">
        <f t="shared" si="0"/>
        <v>400000</v>
      </c>
      <c r="AP55">
        <v>0</v>
      </c>
      <c r="AQ55">
        <v>0</v>
      </c>
      <c r="AR55">
        <v>0</v>
      </c>
      <c r="AS55">
        <v>0</v>
      </c>
      <c r="AT55">
        <v>0</v>
      </c>
    </row>
    <row r="56" spans="1:46" x14ac:dyDescent="0.3">
      <c r="A56" t="str">
        <f t="shared" si="1"/>
        <v>525210240011</v>
      </c>
      <c r="B56" s="99">
        <v>5</v>
      </c>
      <c r="C56" s="99" t="str">
        <f t="shared" si="2"/>
        <v>252</v>
      </c>
      <c r="D56" s="99" t="str">
        <f t="shared" si="3"/>
        <v>1</v>
      </c>
      <c r="E56" t="str">
        <f t="shared" si="4"/>
        <v>0</v>
      </c>
      <c r="F56" s="106">
        <f t="shared" si="5"/>
        <v>24</v>
      </c>
      <c r="G56" s="106" t="str">
        <f t="shared" si="6"/>
        <v>00</v>
      </c>
      <c r="H56" s="99">
        <v>11</v>
      </c>
      <c r="I56" t="str">
        <f t="shared" si="7"/>
        <v>1.1-00-26-07_26-2-018_26-24-2521-00</v>
      </c>
      <c r="J56" t="s">
        <v>124</v>
      </c>
      <c r="K56" t="s">
        <v>125</v>
      </c>
      <c r="L56" t="s">
        <v>178</v>
      </c>
      <c r="M56" t="s">
        <v>179</v>
      </c>
      <c r="N56" t="s">
        <v>49</v>
      </c>
      <c r="O56" t="s">
        <v>1166</v>
      </c>
      <c r="P56" t="s">
        <v>60</v>
      </c>
      <c r="Q56" t="s">
        <v>61</v>
      </c>
      <c r="R56">
        <v>2</v>
      </c>
      <c r="S56" t="s">
        <v>180</v>
      </c>
      <c r="T56" s="96">
        <v>24</v>
      </c>
      <c r="U56" t="s">
        <v>181</v>
      </c>
      <c r="V56" t="s">
        <v>182</v>
      </c>
      <c r="W56" t="s">
        <v>183</v>
      </c>
      <c r="X56">
        <v>2000</v>
      </c>
      <c r="Y56" t="s">
        <v>66</v>
      </c>
      <c r="Z56" t="str">
        <f t="shared" si="8"/>
        <v>252</v>
      </c>
      <c r="AA56">
        <v>2521</v>
      </c>
      <c r="AB56" t="s">
        <v>185</v>
      </c>
      <c r="AC56" s="96" t="s">
        <v>1148</v>
      </c>
      <c r="AD56" t="s">
        <v>57</v>
      </c>
      <c r="AE56" s="2">
        <v>900000</v>
      </c>
      <c r="AF56" s="1">
        <v>900000</v>
      </c>
      <c r="AG56">
        <v>0</v>
      </c>
      <c r="AH56">
        <v>0</v>
      </c>
      <c r="AI56">
        <f t="shared" si="9"/>
        <v>0</v>
      </c>
      <c r="AJ56">
        <v>0</v>
      </c>
      <c r="AK56" s="1">
        <f t="shared" si="10"/>
        <v>0</v>
      </c>
      <c r="AL56">
        <v>0</v>
      </c>
      <c r="AM56">
        <v>0</v>
      </c>
      <c r="AN56">
        <v>0</v>
      </c>
      <c r="AO56" s="1">
        <f t="shared" si="0"/>
        <v>900000</v>
      </c>
      <c r="AP56">
        <v>0</v>
      </c>
      <c r="AQ56">
        <v>0</v>
      </c>
      <c r="AR56">
        <v>0</v>
      </c>
      <c r="AS56">
        <v>0</v>
      </c>
      <c r="AT56">
        <v>0</v>
      </c>
    </row>
    <row r="57" spans="1:46" x14ac:dyDescent="0.3">
      <c r="A57" t="str">
        <f t="shared" si="1"/>
        <v>525310240011</v>
      </c>
      <c r="B57" s="99">
        <v>5</v>
      </c>
      <c r="C57" s="99" t="str">
        <f t="shared" si="2"/>
        <v>253</v>
      </c>
      <c r="D57" s="99" t="str">
        <f t="shared" si="3"/>
        <v>1</v>
      </c>
      <c r="E57" t="str">
        <f t="shared" si="4"/>
        <v>0</v>
      </c>
      <c r="F57" s="106">
        <f t="shared" si="5"/>
        <v>24</v>
      </c>
      <c r="G57" s="106" t="str">
        <f t="shared" si="6"/>
        <v>00</v>
      </c>
      <c r="H57" s="99">
        <v>11</v>
      </c>
      <c r="I57" t="str">
        <f t="shared" si="7"/>
        <v>1.1-00-26-07_26-2-018_26-24-2531-00</v>
      </c>
      <c r="J57" t="s">
        <v>124</v>
      </c>
      <c r="K57" t="s">
        <v>125</v>
      </c>
      <c r="L57" t="s">
        <v>178</v>
      </c>
      <c r="M57" t="s">
        <v>179</v>
      </c>
      <c r="N57" t="s">
        <v>49</v>
      </c>
      <c r="O57" t="s">
        <v>1166</v>
      </c>
      <c r="P57" t="s">
        <v>60</v>
      </c>
      <c r="Q57" t="s">
        <v>61</v>
      </c>
      <c r="R57">
        <v>2</v>
      </c>
      <c r="S57" t="s">
        <v>180</v>
      </c>
      <c r="T57" s="96">
        <v>24</v>
      </c>
      <c r="U57" t="s">
        <v>181</v>
      </c>
      <c r="V57" t="s">
        <v>182</v>
      </c>
      <c r="W57" t="s">
        <v>183</v>
      </c>
      <c r="X57">
        <v>2000</v>
      </c>
      <c r="Y57" t="s">
        <v>66</v>
      </c>
      <c r="Z57" t="str">
        <f t="shared" si="8"/>
        <v>253</v>
      </c>
      <c r="AA57">
        <v>2531</v>
      </c>
      <c r="AB57" t="s">
        <v>140</v>
      </c>
      <c r="AC57" s="96" t="s">
        <v>1148</v>
      </c>
      <c r="AD57" t="s">
        <v>57</v>
      </c>
      <c r="AE57" s="2">
        <v>5000000</v>
      </c>
      <c r="AF57" s="1">
        <v>5000000</v>
      </c>
      <c r="AG57" s="1">
        <v>795199.09</v>
      </c>
      <c r="AH57" s="1">
        <v>795199.09</v>
      </c>
      <c r="AI57">
        <f t="shared" si="9"/>
        <v>721749.66999999993</v>
      </c>
      <c r="AJ57" s="1">
        <v>73449.42</v>
      </c>
      <c r="AK57" s="1">
        <f t="shared" si="10"/>
        <v>73449.42</v>
      </c>
      <c r="AL57">
        <v>0</v>
      </c>
      <c r="AM57">
        <v>0</v>
      </c>
      <c r="AN57">
        <v>0</v>
      </c>
      <c r="AO57" s="1">
        <f t="shared" si="0"/>
        <v>4204800.91</v>
      </c>
      <c r="AP57">
        <v>0</v>
      </c>
      <c r="AQ57">
        <v>0</v>
      </c>
      <c r="AR57">
        <v>0</v>
      </c>
      <c r="AS57">
        <v>0</v>
      </c>
      <c r="AT57">
        <v>0</v>
      </c>
    </row>
    <row r="58" spans="1:46" x14ac:dyDescent="0.3">
      <c r="A58" t="str">
        <f t="shared" si="1"/>
        <v>525410240011</v>
      </c>
      <c r="B58" s="99">
        <v>5</v>
      </c>
      <c r="C58" s="99" t="str">
        <f t="shared" si="2"/>
        <v>254</v>
      </c>
      <c r="D58" s="99" t="str">
        <f t="shared" si="3"/>
        <v>1</v>
      </c>
      <c r="E58" t="str">
        <f t="shared" si="4"/>
        <v>0</v>
      </c>
      <c r="F58" s="106">
        <f t="shared" si="5"/>
        <v>24</v>
      </c>
      <c r="G58" s="106" t="str">
        <f t="shared" si="6"/>
        <v>00</v>
      </c>
      <c r="H58" s="99">
        <v>11</v>
      </c>
      <c r="I58" t="str">
        <f t="shared" si="7"/>
        <v>1.1-00-26-07_26-2-018_26-24-2541-00</v>
      </c>
      <c r="J58" t="s">
        <v>124</v>
      </c>
      <c r="K58" t="s">
        <v>125</v>
      </c>
      <c r="L58" t="s">
        <v>178</v>
      </c>
      <c r="M58" t="s">
        <v>179</v>
      </c>
      <c r="N58" t="s">
        <v>49</v>
      </c>
      <c r="O58" t="s">
        <v>1166</v>
      </c>
      <c r="P58" t="s">
        <v>60</v>
      </c>
      <c r="Q58" t="s">
        <v>61</v>
      </c>
      <c r="R58">
        <v>2</v>
      </c>
      <c r="S58" t="s">
        <v>180</v>
      </c>
      <c r="T58" s="96">
        <v>24</v>
      </c>
      <c r="U58" t="s">
        <v>181</v>
      </c>
      <c r="V58" t="s">
        <v>182</v>
      </c>
      <c r="W58" t="s">
        <v>183</v>
      </c>
      <c r="X58">
        <v>2000</v>
      </c>
      <c r="Y58" t="s">
        <v>66</v>
      </c>
      <c r="Z58" t="str">
        <f t="shared" si="8"/>
        <v>254</v>
      </c>
      <c r="AA58">
        <v>2541</v>
      </c>
      <c r="AB58" t="s">
        <v>141</v>
      </c>
      <c r="AC58" s="96" t="s">
        <v>1148</v>
      </c>
      <c r="AD58" t="s">
        <v>57</v>
      </c>
      <c r="AE58" s="2">
        <v>5200000</v>
      </c>
      <c r="AF58" s="1">
        <v>5200000</v>
      </c>
      <c r="AG58" s="1">
        <v>2573897.85</v>
      </c>
      <c r="AH58" s="1">
        <v>2369332.59</v>
      </c>
      <c r="AI58">
        <f t="shared" si="9"/>
        <v>1911165.5399999998</v>
      </c>
      <c r="AJ58" s="1">
        <v>458167.05</v>
      </c>
      <c r="AK58" s="1">
        <f t="shared" si="10"/>
        <v>458167.05</v>
      </c>
      <c r="AL58">
        <v>0</v>
      </c>
      <c r="AM58">
        <v>0</v>
      </c>
      <c r="AN58">
        <v>0</v>
      </c>
      <c r="AO58" s="1">
        <f t="shared" si="0"/>
        <v>2626102.15</v>
      </c>
      <c r="AP58">
        <v>0</v>
      </c>
      <c r="AQ58">
        <v>0</v>
      </c>
      <c r="AR58">
        <v>0</v>
      </c>
      <c r="AS58">
        <v>0</v>
      </c>
      <c r="AT58">
        <v>0</v>
      </c>
    </row>
    <row r="59" spans="1:46" x14ac:dyDescent="0.3">
      <c r="A59" t="str">
        <f t="shared" si="1"/>
        <v>527110240011</v>
      </c>
      <c r="B59" s="99">
        <v>5</v>
      </c>
      <c r="C59" s="99" t="str">
        <f t="shared" si="2"/>
        <v>271</v>
      </c>
      <c r="D59" s="99" t="str">
        <f t="shared" si="3"/>
        <v>1</v>
      </c>
      <c r="E59" t="str">
        <f t="shared" si="4"/>
        <v>0</v>
      </c>
      <c r="F59" s="106">
        <f t="shared" si="5"/>
        <v>24</v>
      </c>
      <c r="G59" s="106" t="str">
        <f t="shared" si="6"/>
        <v>00</v>
      </c>
      <c r="H59" s="99">
        <v>11</v>
      </c>
      <c r="I59" t="str">
        <f t="shared" si="7"/>
        <v>1.1-00-26-07_26-2-018_26-24-2711-00</v>
      </c>
      <c r="J59" t="s">
        <v>124</v>
      </c>
      <c r="K59" t="s">
        <v>125</v>
      </c>
      <c r="L59" t="s">
        <v>178</v>
      </c>
      <c r="M59" t="s">
        <v>179</v>
      </c>
      <c r="N59" t="s">
        <v>49</v>
      </c>
      <c r="O59" t="s">
        <v>1166</v>
      </c>
      <c r="P59" t="s">
        <v>60</v>
      </c>
      <c r="Q59" t="s">
        <v>61</v>
      </c>
      <c r="R59">
        <v>2</v>
      </c>
      <c r="S59" t="s">
        <v>180</v>
      </c>
      <c r="T59" s="96">
        <v>24</v>
      </c>
      <c r="U59" t="s">
        <v>181</v>
      </c>
      <c r="V59" t="s">
        <v>182</v>
      </c>
      <c r="W59" t="s">
        <v>183</v>
      </c>
      <c r="X59">
        <v>2000</v>
      </c>
      <c r="Y59" t="s">
        <v>66</v>
      </c>
      <c r="Z59" t="str">
        <f t="shared" si="8"/>
        <v>271</v>
      </c>
      <c r="AA59">
        <v>2711</v>
      </c>
      <c r="AB59" t="s">
        <v>131</v>
      </c>
      <c r="AC59" s="96" t="s">
        <v>1148</v>
      </c>
      <c r="AD59" t="s">
        <v>57</v>
      </c>
      <c r="AE59" s="2">
        <v>500000</v>
      </c>
      <c r="AF59" s="1">
        <v>500000</v>
      </c>
      <c r="AG59">
        <v>0</v>
      </c>
      <c r="AH59">
        <v>0</v>
      </c>
      <c r="AI59">
        <f t="shared" si="9"/>
        <v>0</v>
      </c>
      <c r="AJ59">
        <v>0</v>
      </c>
      <c r="AK59" s="1">
        <f t="shared" si="10"/>
        <v>0</v>
      </c>
      <c r="AL59">
        <v>0</v>
      </c>
      <c r="AM59">
        <v>0</v>
      </c>
      <c r="AN59">
        <v>0</v>
      </c>
      <c r="AO59" s="1">
        <f t="shared" si="0"/>
        <v>500000</v>
      </c>
      <c r="AP59">
        <v>0</v>
      </c>
      <c r="AQ59">
        <v>0</v>
      </c>
      <c r="AR59">
        <v>0</v>
      </c>
      <c r="AS59">
        <v>0</v>
      </c>
      <c r="AT59">
        <v>0</v>
      </c>
    </row>
    <row r="60" spans="1:46" x14ac:dyDescent="0.3">
      <c r="A60" t="str">
        <f t="shared" si="1"/>
        <v>527210240011</v>
      </c>
      <c r="B60" s="99">
        <v>5</v>
      </c>
      <c r="C60" s="99" t="str">
        <f t="shared" si="2"/>
        <v>272</v>
      </c>
      <c r="D60" s="99" t="str">
        <f t="shared" si="3"/>
        <v>1</v>
      </c>
      <c r="E60" t="str">
        <f t="shared" si="4"/>
        <v>0</v>
      </c>
      <c r="F60" s="106">
        <f t="shared" si="5"/>
        <v>24</v>
      </c>
      <c r="G60" s="106" t="str">
        <f t="shared" si="6"/>
        <v>00</v>
      </c>
      <c r="H60" s="99">
        <v>11</v>
      </c>
      <c r="I60" t="str">
        <f t="shared" si="7"/>
        <v>1.1-00-26-07_26-2-018_26-24-2721-00</v>
      </c>
      <c r="J60" t="s">
        <v>124</v>
      </c>
      <c r="K60" t="s">
        <v>125</v>
      </c>
      <c r="L60" t="s">
        <v>178</v>
      </c>
      <c r="M60" t="s">
        <v>179</v>
      </c>
      <c r="N60" t="s">
        <v>49</v>
      </c>
      <c r="O60" t="s">
        <v>1166</v>
      </c>
      <c r="P60" t="s">
        <v>60</v>
      </c>
      <c r="Q60" t="s">
        <v>61</v>
      </c>
      <c r="R60">
        <v>2</v>
      </c>
      <c r="S60" t="s">
        <v>180</v>
      </c>
      <c r="T60" s="96">
        <v>24</v>
      </c>
      <c r="U60" t="s">
        <v>181</v>
      </c>
      <c r="V60" t="s">
        <v>182</v>
      </c>
      <c r="W60" t="s">
        <v>183</v>
      </c>
      <c r="X60">
        <v>2000</v>
      </c>
      <c r="Y60" t="s">
        <v>66</v>
      </c>
      <c r="Z60" t="str">
        <f t="shared" si="8"/>
        <v>272</v>
      </c>
      <c r="AA60">
        <v>2721</v>
      </c>
      <c r="AB60" t="s">
        <v>142</v>
      </c>
      <c r="AC60" s="96" t="s">
        <v>1148</v>
      </c>
      <c r="AD60" t="s">
        <v>57</v>
      </c>
      <c r="AE60" s="2">
        <v>250000</v>
      </c>
      <c r="AF60" s="1">
        <v>250000</v>
      </c>
      <c r="AG60">
        <v>0</v>
      </c>
      <c r="AH60">
        <v>0</v>
      </c>
      <c r="AI60">
        <f t="shared" si="9"/>
        <v>0</v>
      </c>
      <c r="AJ60">
        <v>0</v>
      </c>
      <c r="AK60" s="1">
        <f t="shared" si="10"/>
        <v>0</v>
      </c>
      <c r="AL60">
        <v>0</v>
      </c>
      <c r="AM60">
        <v>0</v>
      </c>
      <c r="AN60">
        <v>0</v>
      </c>
      <c r="AO60" s="1">
        <f t="shared" si="0"/>
        <v>250000</v>
      </c>
      <c r="AP60">
        <v>0</v>
      </c>
      <c r="AQ60">
        <v>0</v>
      </c>
      <c r="AR60">
        <v>0</v>
      </c>
      <c r="AS60">
        <v>0</v>
      </c>
      <c r="AT60">
        <v>0</v>
      </c>
    </row>
    <row r="61" spans="1:46" x14ac:dyDescent="0.3">
      <c r="A61" t="str">
        <f t="shared" si="1"/>
        <v>533910240011</v>
      </c>
      <c r="B61" s="99">
        <v>5</v>
      </c>
      <c r="C61" s="99" t="str">
        <f t="shared" si="2"/>
        <v>339</v>
      </c>
      <c r="D61" s="99" t="str">
        <f t="shared" si="3"/>
        <v>1</v>
      </c>
      <c r="E61" t="str">
        <f t="shared" si="4"/>
        <v>0</v>
      </c>
      <c r="F61" s="106">
        <f t="shared" si="5"/>
        <v>24</v>
      </c>
      <c r="G61" s="106" t="str">
        <f t="shared" si="6"/>
        <v>00</v>
      </c>
      <c r="H61" s="99">
        <v>11</v>
      </c>
      <c r="I61" t="str">
        <f t="shared" si="7"/>
        <v>1.1-00-26-07_26-2-018_26-24-3391-00</v>
      </c>
      <c r="J61" t="s">
        <v>124</v>
      </c>
      <c r="K61" t="s">
        <v>125</v>
      </c>
      <c r="L61" t="s">
        <v>178</v>
      </c>
      <c r="M61" t="s">
        <v>179</v>
      </c>
      <c r="N61" t="s">
        <v>49</v>
      </c>
      <c r="O61" t="s">
        <v>1166</v>
      </c>
      <c r="P61" t="s">
        <v>60</v>
      </c>
      <c r="Q61" t="s">
        <v>61</v>
      </c>
      <c r="R61">
        <v>2</v>
      </c>
      <c r="S61" t="s">
        <v>180</v>
      </c>
      <c r="T61" s="96">
        <v>24</v>
      </c>
      <c r="U61" t="s">
        <v>181</v>
      </c>
      <c r="V61" t="s">
        <v>182</v>
      </c>
      <c r="W61" t="s">
        <v>183</v>
      </c>
      <c r="X61">
        <v>3000</v>
      </c>
      <c r="Y61" t="s">
        <v>44</v>
      </c>
      <c r="Z61" t="str">
        <f t="shared" si="8"/>
        <v>339</v>
      </c>
      <c r="AA61">
        <v>3391</v>
      </c>
      <c r="AB61" t="s">
        <v>168</v>
      </c>
      <c r="AC61" s="96" t="s">
        <v>1148</v>
      </c>
      <c r="AD61" t="s">
        <v>57</v>
      </c>
      <c r="AE61" s="2">
        <v>14500000</v>
      </c>
      <c r="AF61" s="1">
        <v>10000000</v>
      </c>
      <c r="AG61" s="1">
        <v>3905550.64</v>
      </c>
      <c r="AH61" s="1">
        <v>3905550.64</v>
      </c>
      <c r="AI61">
        <f t="shared" si="9"/>
        <v>3905550.64</v>
      </c>
      <c r="AJ61">
        <v>0</v>
      </c>
      <c r="AK61" s="1">
        <f t="shared" si="10"/>
        <v>0</v>
      </c>
      <c r="AL61">
        <v>0</v>
      </c>
      <c r="AM61">
        <v>0</v>
      </c>
      <c r="AN61">
        <v>0</v>
      </c>
      <c r="AO61" s="1">
        <f t="shared" si="0"/>
        <v>10594449.359999999</v>
      </c>
      <c r="AP61" s="1">
        <v>4500000</v>
      </c>
      <c r="AQ61">
        <v>0</v>
      </c>
      <c r="AR61">
        <v>0</v>
      </c>
      <c r="AS61">
        <v>0</v>
      </c>
      <c r="AT61" s="1">
        <v>4500000</v>
      </c>
    </row>
    <row r="62" spans="1:46" x14ac:dyDescent="0.3">
      <c r="A62" t="str">
        <f t="shared" si="1"/>
        <v>535410240011</v>
      </c>
      <c r="B62" s="99">
        <v>5</v>
      </c>
      <c r="C62" s="99" t="str">
        <f t="shared" si="2"/>
        <v>354</v>
      </c>
      <c r="D62" s="99" t="str">
        <f t="shared" si="3"/>
        <v>1</v>
      </c>
      <c r="E62" t="str">
        <f t="shared" si="4"/>
        <v>0</v>
      </c>
      <c r="F62" s="106">
        <f t="shared" si="5"/>
        <v>24</v>
      </c>
      <c r="G62" s="106" t="str">
        <f t="shared" si="6"/>
        <v>00</v>
      </c>
      <c r="H62" s="99">
        <v>11</v>
      </c>
      <c r="I62" t="str">
        <f t="shared" si="7"/>
        <v>1.1-00-26-07_26-2-018_26-24-3541-00</v>
      </c>
      <c r="J62" t="s">
        <v>124</v>
      </c>
      <c r="K62" t="s">
        <v>125</v>
      </c>
      <c r="L62" t="s">
        <v>178</v>
      </c>
      <c r="M62" t="s">
        <v>179</v>
      </c>
      <c r="N62" t="s">
        <v>49</v>
      </c>
      <c r="O62" t="s">
        <v>1166</v>
      </c>
      <c r="P62" t="s">
        <v>60</v>
      </c>
      <c r="Q62" t="s">
        <v>61</v>
      </c>
      <c r="R62">
        <v>2</v>
      </c>
      <c r="S62" t="s">
        <v>180</v>
      </c>
      <c r="T62" s="96">
        <v>24</v>
      </c>
      <c r="U62" t="s">
        <v>181</v>
      </c>
      <c r="V62" t="s">
        <v>182</v>
      </c>
      <c r="W62" t="s">
        <v>183</v>
      </c>
      <c r="X62">
        <v>3000</v>
      </c>
      <c r="Y62" t="s">
        <v>44</v>
      </c>
      <c r="Z62" t="str">
        <f t="shared" si="8"/>
        <v>354</v>
      </c>
      <c r="AA62">
        <v>3541</v>
      </c>
      <c r="AB62" t="s">
        <v>186</v>
      </c>
      <c r="AC62" s="96" t="s">
        <v>1148</v>
      </c>
      <c r="AD62" t="s">
        <v>57</v>
      </c>
      <c r="AE62" s="2">
        <v>685000</v>
      </c>
      <c r="AF62" s="1">
        <v>700000</v>
      </c>
      <c r="AG62" s="1">
        <v>125377.44</v>
      </c>
      <c r="AH62" s="1">
        <v>125377.44</v>
      </c>
      <c r="AI62">
        <f t="shared" si="9"/>
        <v>125377.44</v>
      </c>
      <c r="AJ62">
        <v>0</v>
      </c>
      <c r="AK62" s="1">
        <f t="shared" si="10"/>
        <v>0</v>
      </c>
      <c r="AL62">
        <v>0</v>
      </c>
      <c r="AM62">
        <v>0</v>
      </c>
      <c r="AN62">
        <v>0</v>
      </c>
      <c r="AO62" s="1">
        <f t="shared" si="0"/>
        <v>559622.56000000006</v>
      </c>
      <c r="AP62">
        <v>0</v>
      </c>
      <c r="AQ62">
        <v>0</v>
      </c>
      <c r="AR62">
        <v>0</v>
      </c>
      <c r="AS62" s="1">
        <v>15000</v>
      </c>
      <c r="AT62" s="1">
        <v>-15000</v>
      </c>
    </row>
    <row r="63" spans="1:46" x14ac:dyDescent="0.3">
      <c r="A63" t="str">
        <f t="shared" si="1"/>
        <v>535810240011</v>
      </c>
      <c r="B63" s="99">
        <v>5</v>
      </c>
      <c r="C63" s="99" t="str">
        <f t="shared" si="2"/>
        <v>358</v>
      </c>
      <c r="D63" s="99" t="str">
        <f t="shared" si="3"/>
        <v>1</v>
      </c>
      <c r="E63" t="str">
        <f t="shared" si="4"/>
        <v>0</v>
      </c>
      <c r="F63" s="106">
        <f t="shared" si="5"/>
        <v>24</v>
      </c>
      <c r="G63" s="106" t="str">
        <f t="shared" si="6"/>
        <v>00</v>
      </c>
      <c r="H63" s="99">
        <v>11</v>
      </c>
      <c r="I63" t="str">
        <f t="shared" si="7"/>
        <v>1.1-00-26-07_26-2-018_26-24-3581-00</v>
      </c>
      <c r="J63" t="s">
        <v>124</v>
      </c>
      <c r="K63" t="s">
        <v>125</v>
      </c>
      <c r="L63" t="s">
        <v>178</v>
      </c>
      <c r="M63" t="s">
        <v>179</v>
      </c>
      <c r="N63" t="s">
        <v>49</v>
      </c>
      <c r="O63" t="s">
        <v>1166</v>
      </c>
      <c r="P63" t="s">
        <v>60</v>
      </c>
      <c r="Q63" t="s">
        <v>61</v>
      </c>
      <c r="R63">
        <v>2</v>
      </c>
      <c r="S63" t="s">
        <v>180</v>
      </c>
      <c r="T63" s="96">
        <v>24</v>
      </c>
      <c r="U63" t="s">
        <v>181</v>
      </c>
      <c r="V63" t="s">
        <v>182</v>
      </c>
      <c r="W63" t="s">
        <v>183</v>
      </c>
      <c r="X63">
        <v>3000</v>
      </c>
      <c r="Y63" t="s">
        <v>44</v>
      </c>
      <c r="Z63" t="str">
        <f t="shared" si="8"/>
        <v>358</v>
      </c>
      <c r="AA63">
        <v>3581</v>
      </c>
      <c r="AB63" t="s">
        <v>56</v>
      </c>
      <c r="AC63" s="96" t="s">
        <v>1148</v>
      </c>
      <c r="AD63" t="s">
        <v>57</v>
      </c>
      <c r="AE63" s="2">
        <v>1217000</v>
      </c>
      <c r="AF63" s="1">
        <v>1202000</v>
      </c>
      <c r="AG63" s="1">
        <v>1216309.0900000001</v>
      </c>
      <c r="AH63" s="1">
        <v>1216309.0900000001</v>
      </c>
      <c r="AI63">
        <f t="shared" si="9"/>
        <v>1074925.9500000002</v>
      </c>
      <c r="AJ63" s="1">
        <v>141383.14000000001</v>
      </c>
      <c r="AK63" s="1">
        <f t="shared" si="10"/>
        <v>141383.14000000001</v>
      </c>
      <c r="AL63">
        <v>0</v>
      </c>
      <c r="AM63">
        <v>0</v>
      </c>
      <c r="AN63">
        <v>0</v>
      </c>
      <c r="AO63" s="1">
        <f t="shared" si="0"/>
        <v>690.90999999991618</v>
      </c>
      <c r="AP63">
        <v>0</v>
      </c>
      <c r="AQ63" s="1">
        <v>15000</v>
      </c>
      <c r="AR63">
        <v>0</v>
      </c>
      <c r="AS63">
        <v>0</v>
      </c>
      <c r="AT63" s="1">
        <v>15000</v>
      </c>
    </row>
    <row r="64" spans="1:46" x14ac:dyDescent="0.3">
      <c r="A64" t="str">
        <f t="shared" si="1"/>
        <v>553110240011</v>
      </c>
      <c r="B64" s="99">
        <v>5</v>
      </c>
      <c r="C64" s="99" t="str">
        <f t="shared" si="2"/>
        <v>531</v>
      </c>
      <c r="D64" s="99" t="str">
        <f t="shared" si="3"/>
        <v>1</v>
      </c>
      <c r="E64" t="str">
        <f t="shared" si="4"/>
        <v>0</v>
      </c>
      <c r="F64" s="106">
        <f t="shared" si="5"/>
        <v>24</v>
      </c>
      <c r="G64" s="106" t="str">
        <f t="shared" si="6"/>
        <v>00</v>
      </c>
      <c r="H64" s="99">
        <v>11</v>
      </c>
      <c r="I64" t="str">
        <f t="shared" si="7"/>
        <v>1.1-00-26-07_26-2-018_26-24-5311-00</v>
      </c>
      <c r="J64" t="s">
        <v>124</v>
      </c>
      <c r="K64" t="s">
        <v>125</v>
      </c>
      <c r="L64" t="s">
        <v>178</v>
      </c>
      <c r="M64" t="s">
        <v>179</v>
      </c>
      <c r="N64" t="s">
        <v>49</v>
      </c>
      <c r="O64" t="s">
        <v>1166</v>
      </c>
      <c r="P64" t="s">
        <v>60</v>
      </c>
      <c r="Q64" t="s">
        <v>61</v>
      </c>
      <c r="R64">
        <v>2</v>
      </c>
      <c r="S64" t="s">
        <v>180</v>
      </c>
      <c r="T64" s="96">
        <v>24</v>
      </c>
      <c r="U64" t="s">
        <v>181</v>
      </c>
      <c r="V64" t="s">
        <v>182</v>
      </c>
      <c r="W64" t="s">
        <v>183</v>
      </c>
      <c r="X64">
        <v>5000</v>
      </c>
      <c r="Y64" t="s">
        <v>70</v>
      </c>
      <c r="Z64" t="str">
        <f t="shared" si="8"/>
        <v>531</v>
      </c>
      <c r="AA64">
        <v>5311</v>
      </c>
      <c r="AB64" t="s">
        <v>145</v>
      </c>
      <c r="AC64" s="96" t="s">
        <v>1148</v>
      </c>
      <c r="AD64" t="s">
        <v>57</v>
      </c>
      <c r="AE64" s="2">
        <v>30000000</v>
      </c>
      <c r="AF64" s="1">
        <v>13000000</v>
      </c>
      <c r="AG64">
        <v>0</v>
      </c>
      <c r="AH64">
        <v>0</v>
      </c>
      <c r="AI64">
        <f t="shared" si="9"/>
        <v>0</v>
      </c>
      <c r="AJ64">
        <v>0</v>
      </c>
      <c r="AK64" s="1">
        <f t="shared" si="10"/>
        <v>0</v>
      </c>
      <c r="AL64">
        <v>0</v>
      </c>
      <c r="AM64">
        <v>0</v>
      </c>
      <c r="AN64">
        <v>0</v>
      </c>
      <c r="AO64" s="1">
        <f t="shared" si="0"/>
        <v>30000000</v>
      </c>
      <c r="AP64" s="1">
        <v>17000000</v>
      </c>
      <c r="AQ64">
        <v>0</v>
      </c>
      <c r="AR64">
        <v>0</v>
      </c>
      <c r="AS64">
        <v>0</v>
      </c>
      <c r="AT64" s="1">
        <v>17000000</v>
      </c>
    </row>
    <row r="65" spans="1:46" x14ac:dyDescent="0.3">
      <c r="A65" t="str">
        <f t="shared" si="1"/>
        <v>553210240011</v>
      </c>
      <c r="B65" s="99">
        <v>5</v>
      </c>
      <c r="C65" s="99" t="str">
        <f t="shared" si="2"/>
        <v>532</v>
      </c>
      <c r="D65" s="99" t="str">
        <f t="shared" si="3"/>
        <v>1</v>
      </c>
      <c r="E65" t="str">
        <f t="shared" si="4"/>
        <v>0</v>
      </c>
      <c r="F65" s="106">
        <f t="shared" si="5"/>
        <v>24</v>
      </c>
      <c r="G65" s="106" t="str">
        <f t="shared" si="6"/>
        <v>00</v>
      </c>
      <c r="H65" s="99">
        <v>11</v>
      </c>
      <c r="I65" t="str">
        <f t="shared" si="7"/>
        <v>1.1-00-26-07_26-2-018_26-24-5321-00</v>
      </c>
      <c r="J65" t="s">
        <v>124</v>
      </c>
      <c r="K65" t="s">
        <v>125</v>
      </c>
      <c r="L65" t="s">
        <v>178</v>
      </c>
      <c r="M65" t="s">
        <v>179</v>
      </c>
      <c r="N65" t="s">
        <v>49</v>
      </c>
      <c r="O65" t="s">
        <v>1166</v>
      </c>
      <c r="P65" t="s">
        <v>60</v>
      </c>
      <c r="Q65" t="s">
        <v>61</v>
      </c>
      <c r="R65">
        <v>2</v>
      </c>
      <c r="S65" t="s">
        <v>180</v>
      </c>
      <c r="T65" s="96">
        <v>24</v>
      </c>
      <c r="U65" t="s">
        <v>181</v>
      </c>
      <c r="V65" t="s">
        <v>182</v>
      </c>
      <c r="W65" t="s">
        <v>183</v>
      </c>
      <c r="X65">
        <v>5000</v>
      </c>
      <c r="Y65" t="s">
        <v>70</v>
      </c>
      <c r="Z65" t="str">
        <f t="shared" si="8"/>
        <v>532</v>
      </c>
      <c r="AA65">
        <v>5321</v>
      </c>
      <c r="AB65" t="s">
        <v>187</v>
      </c>
      <c r="AC65" s="96" t="s">
        <v>1148</v>
      </c>
      <c r="AD65" t="s">
        <v>57</v>
      </c>
      <c r="AE65" s="2">
        <v>300000</v>
      </c>
      <c r="AF65" s="1">
        <v>300000</v>
      </c>
      <c r="AG65">
        <v>0</v>
      </c>
      <c r="AH65">
        <v>0</v>
      </c>
      <c r="AI65">
        <f t="shared" si="9"/>
        <v>0</v>
      </c>
      <c r="AJ65">
        <v>0</v>
      </c>
      <c r="AK65" s="1">
        <f t="shared" si="10"/>
        <v>0</v>
      </c>
      <c r="AL65">
        <v>0</v>
      </c>
      <c r="AM65">
        <v>0</v>
      </c>
      <c r="AN65">
        <v>0</v>
      </c>
      <c r="AO65" s="1">
        <f t="shared" si="0"/>
        <v>300000</v>
      </c>
      <c r="AP65">
        <v>0</v>
      </c>
      <c r="AQ65">
        <v>0</v>
      </c>
      <c r="AR65">
        <v>0</v>
      </c>
      <c r="AS65">
        <v>0</v>
      </c>
      <c r="AT65">
        <v>0</v>
      </c>
    </row>
    <row r="66" spans="1:46" x14ac:dyDescent="0.3">
      <c r="A66" t="str">
        <f t="shared" si="1"/>
        <v>556610240011</v>
      </c>
      <c r="B66" s="99">
        <v>5</v>
      </c>
      <c r="C66" s="99" t="str">
        <f t="shared" si="2"/>
        <v>566</v>
      </c>
      <c r="D66" s="99" t="str">
        <f t="shared" si="3"/>
        <v>1</v>
      </c>
      <c r="E66" t="str">
        <f t="shared" si="4"/>
        <v>0</v>
      </c>
      <c r="F66" s="106">
        <f t="shared" si="5"/>
        <v>24</v>
      </c>
      <c r="G66" s="106" t="str">
        <f t="shared" si="6"/>
        <v>00</v>
      </c>
      <c r="H66" s="99">
        <v>11</v>
      </c>
      <c r="I66" t="str">
        <f t="shared" si="7"/>
        <v>1.1-00-26-07_26-2-018_26-24-5661-00</v>
      </c>
      <c r="J66" t="s">
        <v>124</v>
      </c>
      <c r="K66" t="s">
        <v>125</v>
      </c>
      <c r="L66" t="s">
        <v>178</v>
      </c>
      <c r="M66" t="s">
        <v>179</v>
      </c>
      <c r="N66" t="s">
        <v>49</v>
      </c>
      <c r="O66" t="s">
        <v>1166</v>
      </c>
      <c r="P66" t="s">
        <v>60</v>
      </c>
      <c r="Q66" t="s">
        <v>61</v>
      </c>
      <c r="R66">
        <v>2</v>
      </c>
      <c r="S66" t="s">
        <v>180</v>
      </c>
      <c r="T66" s="96">
        <v>24</v>
      </c>
      <c r="U66" t="s">
        <v>181</v>
      </c>
      <c r="V66" t="s">
        <v>182</v>
      </c>
      <c r="W66" t="s">
        <v>183</v>
      </c>
      <c r="X66">
        <v>5000</v>
      </c>
      <c r="Y66" t="s">
        <v>70</v>
      </c>
      <c r="Z66" t="str">
        <f t="shared" si="8"/>
        <v>566</v>
      </c>
      <c r="AA66">
        <v>5661</v>
      </c>
      <c r="AB66" t="s">
        <v>188</v>
      </c>
      <c r="AC66" s="96" t="s">
        <v>1148</v>
      </c>
      <c r="AD66" t="s">
        <v>57</v>
      </c>
      <c r="AE66" s="2">
        <v>500000</v>
      </c>
      <c r="AF66" s="1">
        <v>500000</v>
      </c>
      <c r="AG66">
        <v>0</v>
      </c>
      <c r="AH66">
        <v>0</v>
      </c>
      <c r="AI66">
        <f t="shared" si="9"/>
        <v>0</v>
      </c>
      <c r="AJ66">
        <v>0</v>
      </c>
      <c r="AK66" s="1">
        <f t="shared" si="10"/>
        <v>0</v>
      </c>
      <c r="AL66">
        <v>0</v>
      </c>
      <c r="AM66">
        <v>0</v>
      </c>
      <c r="AN66">
        <v>0</v>
      </c>
      <c r="AO66" s="1">
        <f t="shared" ref="AO66:AO129" si="11">AE66-AG66</f>
        <v>500000</v>
      </c>
      <c r="AP66">
        <v>0</v>
      </c>
      <c r="AQ66">
        <v>0</v>
      </c>
      <c r="AR66">
        <v>0</v>
      </c>
      <c r="AS66">
        <v>0</v>
      </c>
      <c r="AT66">
        <v>0</v>
      </c>
    </row>
    <row r="67" spans="1:46" x14ac:dyDescent="0.3">
      <c r="A67" t="str">
        <f t="shared" ref="A67:A130" si="12">CONCATENATE(B67,C67,D67,E67,F67,G67,H67)</f>
        <v>521610270011</v>
      </c>
      <c r="B67" s="99">
        <v>5</v>
      </c>
      <c r="C67" s="99" t="str">
        <f t="shared" ref="C67:C130" si="13">Z67</f>
        <v>216</v>
      </c>
      <c r="D67" s="99" t="str">
        <f t="shared" ref="D67:D130" si="14">RIGHT(AA67,1)</f>
        <v>1</v>
      </c>
      <c r="E67" t="str">
        <f t="shared" ref="E67:E130" si="15">MID(J67,6,1)</f>
        <v>0</v>
      </c>
      <c r="F67" s="106">
        <f t="shared" ref="F67:F130" si="16">T67</f>
        <v>27</v>
      </c>
      <c r="G67" s="106" t="str">
        <f t="shared" ref="G67:G130" si="17">AC67</f>
        <v>00</v>
      </c>
      <c r="H67" s="99">
        <v>11</v>
      </c>
      <c r="I67" t="str">
        <f t="shared" ref="I67:I130" si="18">CONCATENATE(J67,"-",P67,"-",R67,"-",V67,"-",T67,"-",AA67,"-",AC67)</f>
        <v>1.1-00-26-08_26-3-021_26-27-2161-00</v>
      </c>
      <c r="J67" t="s">
        <v>124</v>
      </c>
      <c r="K67" t="s">
        <v>125</v>
      </c>
      <c r="L67" t="s">
        <v>47</v>
      </c>
      <c r="M67" t="s">
        <v>48</v>
      </c>
      <c r="N67" t="s">
        <v>49</v>
      </c>
      <c r="O67" t="s">
        <v>1166</v>
      </c>
      <c r="P67" t="s">
        <v>50</v>
      </c>
      <c r="Q67" t="s">
        <v>51</v>
      </c>
      <c r="R67">
        <v>3</v>
      </c>
      <c r="S67" t="s">
        <v>52</v>
      </c>
      <c r="T67" s="96">
        <v>27</v>
      </c>
      <c r="U67" t="s">
        <v>53</v>
      </c>
      <c r="V67" t="s">
        <v>54</v>
      </c>
      <c r="W67" t="s">
        <v>55</v>
      </c>
      <c r="X67">
        <v>2000</v>
      </c>
      <c r="Y67" t="s">
        <v>66</v>
      </c>
      <c r="Z67" t="str">
        <f t="shared" ref="Z67:Z130" si="19">LEFT(AA67,3)</f>
        <v>216</v>
      </c>
      <c r="AA67">
        <v>2161</v>
      </c>
      <c r="AB67" t="s">
        <v>184</v>
      </c>
      <c r="AC67" s="96" t="s">
        <v>1148</v>
      </c>
      <c r="AD67" t="s">
        <v>57</v>
      </c>
      <c r="AE67" s="2">
        <v>170000</v>
      </c>
      <c r="AF67" s="1">
        <v>170000</v>
      </c>
      <c r="AG67">
        <v>0</v>
      </c>
      <c r="AH67">
        <v>0</v>
      </c>
      <c r="AI67">
        <f t="shared" ref="AI67:AI130" si="20">AH67-AJ67</f>
        <v>0</v>
      </c>
      <c r="AJ67">
        <v>0</v>
      </c>
      <c r="AK67" s="1">
        <f t="shared" ref="AK67:AK130" si="21">AJ67-AL67</f>
        <v>0</v>
      </c>
      <c r="AL67">
        <v>0</v>
      </c>
      <c r="AM67">
        <v>0</v>
      </c>
      <c r="AN67">
        <v>0</v>
      </c>
      <c r="AO67" s="1">
        <f t="shared" si="11"/>
        <v>170000</v>
      </c>
      <c r="AP67">
        <v>0</v>
      </c>
      <c r="AQ67">
        <v>0</v>
      </c>
      <c r="AR67">
        <v>0</v>
      </c>
      <c r="AS67">
        <v>0</v>
      </c>
      <c r="AT67">
        <v>0</v>
      </c>
    </row>
    <row r="68" spans="1:46" x14ac:dyDescent="0.3">
      <c r="A68" t="str">
        <f t="shared" si="12"/>
        <v>527210270011</v>
      </c>
      <c r="B68" s="99">
        <v>5</v>
      </c>
      <c r="C68" s="99" t="str">
        <f t="shared" si="13"/>
        <v>272</v>
      </c>
      <c r="D68" s="99" t="str">
        <f t="shared" si="14"/>
        <v>1</v>
      </c>
      <c r="E68" t="str">
        <f t="shared" si="15"/>
        <v>0</v>
      </c>
      <c r="F68" s="106">
        <f t="shared" si="16"/>
        <v>27</v>
      </c>
      <c r="G68" s="106" t="str">
        <f t="shared" si="17"/>
        <v>00</v>
      </c>
      <c r="H68" s="99">
        <v>11</v>
      </c>
      <c r="I68" t="str">
        <f t="shared" si="18"/>
        <v>1.1-00-26-08_26-3-021_26-27-2721-00</v>
      </c>
      <c r="J68" t="s">
        <v>124</v>
      </c>
      <c r="K68" t="s">
        <v>125</v>
      </c>
      <c r="L68" t="s">
        <v>47</v>
      </c>
      <c r="M68" t="s">
        <v>48</v>
      </c>
      <c r="N68" t="s">
        <v>49</v>
      </c>
      <c r="O68" t="s">
        <v>1166</v>
      </c>
      <c r="P68" t="s">
        <v>50</v>
      </c>
      <c r="Q68" t="s">
        <v>51</v>
      </c>
      <c r="R68">
        <v>3</v>
      </c>
      <c r="S68" t="s">
        <v>52</v>
      </c>
      <c r="T68" s="96">
        <v>27</v>
      </c>
      <c r="U68" t="s">
        <v>53</v>
      </c>
      <c r="V68" t="s">
        <v>54</v>
      </c>
      <c r="W68" t="s">
        <v>55</v>
      </c>
      <c r="X68">
        <v>2000</v>
      </c>
      <c r="Y68" t="s">
        <v>66</v>
      </c>
      <c r="Z68" t="str">
        <f t="shared" si="19"/>
        <v>272</v>
      </c>
      <c r="AA68">
        <v>2721</v>
      </c>
      <c r="AB68" t="s">
        <v>142</v>
      </c>
      <c r="AC68" s="96" t="s">
        <v>1148</v>
      </c>
      <c r="AD68" t="s">
        <v>57</v>
      </c>
      <c r="AE68" s="2">
        <v>100000</v>
      </c>
      <c r="AF68" s="1">
        <v>100000</v>
      </c>
      <c r="AG68">
        <v>0</v>
      </c>
      <c r="AH68">
        <v>0</v>
      </c>
      <c r="AI68">
        <f t="shared" si="20"/>
        <v>0</v>
      </c>
      <c r="AJ68">
        <v>0</v>
      </c>
      <c r="AK68" s="1">
        <f t="shared" si="21"/>
        <v>0</v>
      </c>
      <c r="AL68">
        <v>0</v>
      </c>
      <c r="AM68">
        <v>0</v>
      </c>
      <c r="AN68">
        <v>0</v>
      </c>
      <c r="AO68" s="1">
        <f t="shared" si="11"/>
        <v>100000</v>
      </c>
      <c r="AP68">
        <v>0</v>
      </c>
      <c r="AQ68">
        <v>0</v>
      </c>
      <c r="AR68">
        <v>0</v>
      </c>
      <c r="AS68">
        <v>0</v>
      </c>
      <c r="AT68">
        <v>0</v>
      </c>
    </row>
    <row r="69" spans="1:46" x14ac:dyDescent="0.3">
      <c r="A69" t="str">
        <f t="shared" si="12"/>
        <v>529110270011</v>
      </c>
      <c r="B69" s="99">
        <v>5</v>
      </c>
      <c r="C69" s="99" t="str">
        <f t="shared" si="13"/>
        <v>291</v>
      </c>
      <c r="D69" s="99" t="str">
        <f t="shared" si="14"/>
        <v>1</v>
      </c>
      <c r="E69" t="str">
        <f t="shared" si="15"/>
        <v>0</v>
      </c>
      <c r="F69" s="106">
        <f t="shared" si="16"/>
        <v>27</v>
      </c>
      <c r="G69" s="106" t="str">
        <f t="shared" si="17"/>
        <v>00</v>
      </c>
      <c r="H69" s="99">
        <v>11</v>
      </c>
      <c r="I69" t="str">
        <f t="shared" si="18"/>
        <v>1.1-00-26-08_26-3-021_26-27-2911-00</v>
      </c>
      <c r="J69" t="s">
        <v>124</v>
      </c>
      <c r="K69" t="s">
        <v>125</v>
      </c>
      <c r="L69" t="s">
        <v>47</v>
      </c>
      <c r="M69" t="s">
        <v>48</v>
      </c>
      <c r="N69" t="s">
        <v>49</v>
      </c>
      <c r="O69" t="s">
        <v>1166</v>
      </c>
      <c r="P69" t="s">
        <v>50</v>
      </c>
      <c r="Q69" t="s">
        <v>51</v>
      </c>
      <c r="R69">
        <v>3</v>
      </c>
      <c r="S69" t="s">
        <v>52</v>
      </c>
      <c r="T69" s="96">
        <v>27</v>
      </c>
      <c r="U69" t="s">
        <v>53</v>
      </c>
      <c r="V69" t="s">
        <v>54</v>
      </c>
      <c r="W69" t="s">
        <v>55</v>
      </c>
      <c r="X69">
        <v>2000</v>
      </c>
      <c r="Y69" t="s">
        <v>66</v>
      </c>
      <c r="Z69" t="str">
        <f t="shared" si="19"/>
        <v>291</v>
      </c>
      <c r="AA69">
        <v>2911</v>
      </c>
      <c r="AB69" t="s">
        <v>143</v>
      </c>
      <c r="AC69" s="96" t="s">
        <v>1148</v>
      </c>
      <c r="AD69" t="s">
        <v>57</v>
      </c>
      <c r="AE69" s="2">
        <v>100000</v>
      </c>
      <c r="AF69" s="1">
        <v>100000</v>
      </c>
      <c r="AG69">
        <v>0</v>
      </c>
      <c r="AH69">
        <v>0</v>
      </c>
      <c r="AI69">
        <f t="shared" si="20"/>
        <v>0</v>
      </c>
      <c r="AJ69">
        <v>0</v>
      </c>
      <c r="AK69" s="1">
        <f t="shared" si="21"/>
        <v>0</v>
      </c>
      <c r="AL69">
        <v>0</v>
      </c>
      <c r="AM69">
        <v>0</v>
      </c>
      <c r="AN69">
        <v>0</v>
      </c>
      <c r="AO69" s="1">
        <f t="shared" si="11"/>
        <v>100000</v>
      </c>
      <c r="AP69">
        <v>0</v>
      </c>
      <c r="AQ69">
        <v>0</v>
      </c>
      <c r="AR69">
        <v>0</v>
      </c>
      <c r="AS69">
        <v>0</v>
      </c>
      <c r="AT69">
        <v>0</v>
      </c>
    </row>
    <row r="70" spans="1:46" x14ac:dyDescent="0.3">
      <c r="A70" t="str">
        <f t="shared" si="12"/>
        <v>527110200011</v>
      </c>
      <c r="B70" s="99">
        <v>5</v>
      </c>
      <c r="C70" s="99" t="str">
        <f t="shared" si="13"/>
        <v>271</v>
      </c>
      <c r="D70" s="99" t="str">
        <f t="shared" si="14"/>
        <v>1</v>
      </c>
      <c r="E70" t="str">
        <f t="shared" si="15"/>
        <v>0</v>
      </c>
      <c r="F70" s="106">
        <f t="shared" si="16"/>
        <v>20</v>
      </c>
      <c r="G70" s="106" t="str">
        <f t="shared" si="17"/>
        <v>00</v>
      </c>
      <c r="H70" s="99">
        <v>11</v>
      </c>
      <c r="I70" t="str">
        <f t="shared" si="18"/>
        <v>1.1-00-26-07_26-1-015_26-20-2711-00</v>
      </c>
      <c r="J70" t="s">
        <v>124</v>
      </c>
      <c r="K70" t="s">
        <v>125</v>
      </c>
      <c r="L70" t="s">
        <v>58</v>
      </c>
      <c r="M70" t="s">
        <v>59</v>
      </c>
      <c r="N70" t="s">
        <v>49</v>
      </c>
      <c r="O70" t="s">
        <v>1166</v>
      </c>
      <c r="P70" t="s">
        <v>60</v>
      </c>
      <c r="Q70" t="s">
        <v>61</v>
      </c>
      <c r="R70">
        <v>1</v>
      </c>
      <c r="S70" t="s">
        <v>62</v>
      </c>
      <c r="T70" s="96">
        <v>20</v>
      </c>
      <c r="U70" t="s">
        <v>63</v>
      </c>
      <c r="V70" t="s">
        <v>64</v>
      </c>
      <c r="W70" t="s">
        <v>65</v>
      </c>
      <c r="X70">
        <v>2000</v>
      </c>
      <c r="Y70" t="s">
        <v>66</v>
      </c>
      <c r="Z70" t="str">
        <f t="shared" si="19"/>
        <v>271</v>
      </c>
      <c r="AA70">
        <v>2711</v>
      </c>
      <c r="AB70" t="s">
        <v>131</v>
      </c>
      <c r="AC70" s="96" t="s">
        <v>1148</v>
      </c>
      <c r="AD70" t="s">
        <v>57</v>
      </c>
      <c r="AE70" s="2">
        <v>1200000</v>
      </c>
      <c r="AF70" s="1">
        <v>1200000</v>
      </c>
      <c r="AG70">
        <v>0</v>
      </c>
      <c r="AH70">
        <v>0</v>
      </c>
      <c r="AI70">
        <f t="shared" si="20"/>
        <v>0</v>
      </c>
      <c r="AJ70">
        <v>0</v>
      </c>
      <c r="AK70" s="1">
        <f t="shared" si="21"/>
        <v>0</v>
      </c>
      <c r="AL70">
        <v>0</v>
      </c>
      <c r="AM70">
        <v>0</v>
      </c>
      <c r="AN70">
        <v>0</v>
      </c>
      <c r="AO70" s="1">
        <f t="shared" si="11"/>
        <v>1200000</v>
      </c>
      <c r="AP70">
        <v>0</v>
      </c>
      <c r="AQ70">
        <v>0</v>
      </c>
      <c r="AR70">
        <v>0</v>
      </c>
      <c r="AS70">
        <v>0</v>
      </c>
      <c r="AT70">
        <v>0</v>
      </c>
    </row>
    <row r="71" spans="1:46" x14ac:dyDescent="0.3">
      <c r="A71" t="str">
        <f t="shared" si="12"/>
        <v>521810210011</v>
      </c>
      <c r="B71" s="99">
        <v>5</v>
      </c>
      <c r="C71" s="99" t="str">
        <f t="shared" si="13"/>
        <v>218</v>
      </c>
      <c r="D71" s="99" t="str">
        <f t="shared" si="14"/>
        <v>1</v>
      </c>
      <c r="E71" t="str">
        <f t="shared" si="15"/>
        <v>0</v>
      </c>
      <c r="F71" s="106">
        <f t="shared" si="16"/>
        <v>21</v>
      </c>
      <c r="G71" s="106" t="str">
        <f t="shared" si="17"/>
        <v>00</v>
      </c>
      <c r="H71" s="99">
        <v>11</v>
      </c>
      <c r="I71" t="str">
        <f t="shared" si="18"/>
        <v>1.1-00-26-07_26-1-015_26-21-2181-00</v>
      </c>
      <c r="J71" t="s">
        <v>124</v>
      </c>
      <c r="K71" t="s">
        <v>125</v>
      </c>
      <c r="L71" t="s">
        <v>58</v>
      </c>
      <c r="M71" t="s">
        <v>59</v>
      </c>
      <c r="N71" t="s">
        <v>49</v>
      </c>
      <c r="O71" t="s">
        <v>1166</v>
      </c>
      <c r="P71" t="s">
        <v>60</v>
      </c>
      <c r="Q71" t="s">
        <v>61</v>
      </c>
      <c r="R71">
        <v>1</v>
      </c>
      <c r="S71" t="s">
        <v>62</v>
      </c>
      <c r="T71" s="96">
        <v>21</v>
      </c>
      <c r="U71" t="s">
        <v>69</v>
      </c>
      <c r="V71" t="s">
        <v>64</v>
      </c>
      <c r="W71" t="s">
        <v>65</v>
      </c>
      <c r="X71">
        <v>2000</v>
      </c>
      <c r="Y71" t="s">
        <v>66</v>
      </c>
      <c r="Z71" t="str">
        <f t="shared" si="19"/>
        <v>218</v>
      </c>
      <c r="AA71">
        <v>2181</v>
      </c>
      <c r="AB71" t="s">
        <v>189</v>
      </c>
      <c r="AC71" s="96" t="s">
        <v>1148</v>
      </c>
      <c r="AD71" t="s">
        <v>57</v>
      </c>
      <c r="AE71" s="2">
        <v>50000</v>
      </c>
      <c r="AF71" s="1">
        <v>50000</v>
      </c>
      <c r="AG71">
        <v>0</v>
      </c>
      <c r="AH71">
        <v>0</v>
      </c>
      <c r="AI71">
        <f t="shared" si="20"/>
        <v>0</v>
      </c>
      <c r="AJ71">
        <v>0</v>
      </c>
      <c r="AK71" s="1">
        <f t="shared" si="21"/>
        <v>0</v>
      </c>
      <c r="AL71">
        <v>0</v>
      </c>
      <c r="AM71">
        <v>0</v>
      </c>
      <c r="AN71">
        <v>0</v>
      </c>
      <c r="AO71" s="1">
        <f t="shared" si="11"/>
        <v>50000</v>
      </c>
      <c r="AP71">
        <v>0</v>
      </c>
      <c r="AQ71">
        <v>0</v>
      </c>
      <c r="AR71">
        <v>0</v>
      </c>
      <c r="AS71">
        <v>0</v>
      </c>
      <c r="AT71">
        <v>0</v>
      </c>
    </row>
    <row r="72" spans="1:46" x14ac:dyDescent="0.3">
      <c r="A72" t="str">
        <f t="shared" si="12"/>
        <v>522110210011</v>
      </c>
      <c r="B72" s="99">
        <v>5</v>
      </c>
      <c r="C72" s="99" t="str">
        <f t="shared" si="13"/>
        <v>221</v>
      </c>
      <c r="D72" s="99" t="str">
        <f t="shared" si="14"/>
        <v>1</v>
      </c>
      <c r="E72" t="str">
        <f t="shared" si="15"/>
        <v>0</v>
      </c>
      <c r="F72" s="106">
        <f t="shared" si="16"/>
        <v>21</v>
      </c>
      <c r="G72" s="106" t="str">
        <f t="shared" si="17"/>
        <v>00</v>
      </c>
      <c r="H72" s="99">
        <v>11</v>
      </c>
      <c r="I72" t="str">
        <f t="shared" si="18"/>
        <v>1.1-00-26-07_26-1-015_26-21-2211-00</v>
      </c>
      <c r="J72" t="s">
        <v>124</v>
      </c>
      <c r="K72" t="s">
        <v>125</v>
      </c>
      <c r="L72" t="s">
        <v>58</v>
      </c>
      <c r="M72" t="s">
        <v>59</v>
      </c>
      <c r="N72" t="s">
        <v>49</v>
      </c>
      <c r="O72" t="s">
        <v>1166</v>
      </c>
      <c r="P72" t="s">
        <v>60</v>
      </c>
      <c r="Q72" t="s">
        <v>61</v>
      </c>
      <c r="R72">
        <v>1</v>
      </c>
      <c r="S72" t="s">
        <v>62</v>
      </c>
      <c r="T72" s="96">
        <v>21</v>
      </c>
      <c r="U72" t="s">
        <v>69</v>
      </c>
      <c r="V72" t="s">
        <v>64</v>
      </c>
      <c r="W72" t="s">
        <v>65</v>
      </c>
      <c r="X72">
        <v>2000</v>
      </c>
      <c r="Y72" t="s">
        <v>66</v>
      </c>
      <c r="Z72" t="str">
        <f t="shared" si="19"/>
        <v>221</v>
      </c>
      <c r="AA72">
        <v>2211</v>
      </c>
      <c r="AB72" t="s">
        <v>155</v>
      </c>
      <c r="AC72" s="96" t="s">
        <v>1148</v>
      </c>
      <c r="AD72" t="s">
        <v>57</v>
      </c>
      <c r="AE72" s="2">
        <v>1200000</v>
      </c>
      <c r="AF72">
        <v>0</v>
      </c>
      <c r="AG72">
        <v>0</v>
      </c>
      <c r="AH72">
        <v>0</v>
      </c>
      <c r="AI72">
        <f t="shared" si="20"/>
        <v>0</v>
      </c>
      <c r="AJ72">
        <v>0</v>
      </c>
      <c r="AK72" s="1">
        <f t="shared" si="21"/>
        <v>0</v>
      </c>
      <c r="AL72">
        <v>0</v>
      </c>
      <c r="AM72">
        <v>0</v>
      </c>
      <c r="AN72">
        <v>0</v>
      </c>
      <c r="AO72" s="1">
        <f t="shared" si="11"/>
        <v>1200000</v>
      </c>
      <c r="AP72" s="1">
        <v>1200000</v>
      </c>
      <c r="AQ72">
        <v>0</v>
      </c>
      <c r="AR72">
        <v>0</v>
      </c>
      <c r="AS72">
        <v>0</v>
      </c>
      <c r="AT72" s="1">
        <v>1200000</v>
      </c>
    </row>
    <row r="73" spans="1:46" x14ac:dyDescent="0.3">
      <c r="A73" t="str">
        <f t="shared" si="12"/>
        <v>528210210011</v>
      </c>
      <c r="B73" s="99">
        <v>5</v>
      </c>
      <c r="C73" s="99" t="str">
        <f t="shared" si="13"/>
        <v>282</v>
      </c>
      <c r="D73" s="99" t="str">
        <f t="shared" si="14"/>
        <v>1</v>
      </c>
      <c r="E73" t="str">
        <f t="shared" si="15"/>
        <v>0</v>
      </c>
      <c r="F73" s="106">
        <f t="shared" si="16"/>
        <v>21</v>
      </c>
      <c r="G73" s="106" t="str">
        <f t="shared" si="17"/>
        <v>00</v>
      </c>
      <c r="H73" s="99">
        <v>11</v>
      </c>
      <c r="I73" t="str">
        <f t="shared" si="18"/>
        <v>1.1-00-26-07_26-1-015_26-21-2821-00</v>
      </c>
      <c r="J73" t="s">
        <v>124</v>
      </c>
      <c r="K73" t="s">
        <v>125</v>
      </c>
      <c r="L73" t="s">
        <v>58</v>
      </c>
      <c r="M73" t="s">
        <v>59</v>
      </c>
      <c r="N73" t="s">
        <v>49</v>
      </c>
      <c r="O73" t="s">
        <v>1166</v>
      </c>
      <c r="P73" t="s">
        <v>60</v>
      </c>
      <c r="Q73" t="s">
        <v>61</v>
      </c>
      <c r="R73">
        <v>1</v>
      </c>
      <c r="S73" t="s">
        <v>62</v>
      </c>
      <c r="T73" s="96">
        <v>21</v>
      </c>
      <c r="U73" t="s">
        <v>69</v>
      </c>
      <c r="V73" t="s">
        <v>64</v>
      </c>
      <c r="W73" t="s">
        <v>65</v>
      </c>
      <c r="X73">
        <v>2000</v>
      </c>
      <c r="Y73" t="s">
        <v>66</v>
      </c>
      <c r="Z73" t="str">
        <f t="shared" si="19"/>
        <v>282</v>
      </c>
      <c r="AA73">
        <v>2821</v>
      </c>
      <c r="AB73" t="s">
        <v>190</v>
      </c>
      <c r="AC73" s="96" t="s">
        <v>1148</v>
      </c>
      <c r="AD73" t="s">
        <v>57</v>
      </c>
      <c r="AE73" s="2">
        <v>500000</v>
      </c>
      <c r="AF73" s="1">
        <v>500000</v>
      </c>
      <c r="AG73">
        <v>0</v>
      </c>
      <c r="AH73">
        <v>0</v>
      </c>
      <c r="AI73">
        <f t="shared" si="20"/>
        <v>0</v>
      </c>
      <c r="AJ73">
        <v>0</v>
      </c>
      <c r="AK73" s="1">
        <f t="shared" si="21"/>
        <v>0</v>
      </c>
      <c r="AL73">
        <v>0</v>
      </c>
      <c r="AM73">
        <v>0</v>
      </c>
      <c r="AN73">
        <v>0</v>
      </c>
      <c r="AO73" s="1">
        <f t="shared" si="11"/>
        <v>500000</v>
      </c>
      <c r="AP73">
        <v>0</v>
      </c>
      <c r="AQ73">
        <v>0</v>
      </c>
      <c r="AR73">
        <v>0</v>
      </c>
      <c r="AS73">
        <v>0</v>
      </c>
      <c r="AT73">
        <v>0</v>
      </c>
    </row>
    <row r="74" spans="1:46" x14ac:dyDescent="0.3">
      <c r="A74" t="str">
        <f t="shared" si="12"/>
        <v>531610210011</v>
      </c>
      <c r="B74" s="99">
        <v>5</v>
      </c>
      <c r="C74" s="99" t="str">
        <f t="shared" si="13"/>
        <v>316</v>
      </c>
      <c r="D74" s="99" t="str">
        <f t="shared" si="14"/>
        <v>1</v>
      </c>
      <c r="E74" t="str">
        <f t="shared" si="15"/>
        <v>0</v>
      </c>
      <c r="F74" s="106">
        <f t="shared" si="16"/>
        <v>21</v>
      </c>
      <c r="G74" s="106" t="str">
        <f t="shared" si="17"/>
        <v>00</v>
      </c>
      <c r="H74" s="99">
        <v>11</v>
      </c>
      <c r="I74" t="str">
        <f t="shared" si="18"/>
        <v>1.1-00-26-07_26-1-015_26-21-3161-00</v>
      </c>
      <c r="J74" t="s">
        <v>124</v>
      </c>
      <c r="K74" t="s">
        <v>125</v>
      </c>
      <c r="L74" t="s">
        <v>58</v>
      </c>
      <c r="M74" t="s">
        <v>59</v>
      </c>
      <c r="N74" t="s">
        <v>49</v>
      </c>
      <c r="O74" t="s">
        <v>1166</v>
      </c>
      <c r="P74" t="s">
        <v>60</v>
      </c>
      <c r="Q74" t="s">
        <v>61</v>
      </c>
      <c r="R74">
        <v>1</v>
      </c>
      <c r="S74" t="s">
        <v>62</v>
      </c>
      <c r="T74" s="96">
        <v>21</v>
      </c>
      <c r="U74" t="s">
        <v>69</v>
      </c>
      <c r="V74" t="s">
        <v>64</v>
      </c>
      <c r="W74" t="s">
        <v>65</v>
      </c>
      <c r="X74">
        <v>3000</v>
      </c>
      <c r="Y74" t="s">
        <v>44</v>
      </c>
      <c r="Z74" t="str">
        <f t="shared" si="19"/>
        <v>316</v>
      </c>
      <c r="AA74">
        <v>3161</v>
      </c>
      <c r="AB74" t="s">
        <v>163</v>
      </c>
      <c r="AC74" s="96" t="s">
        <v>1148</v>
      </c>
      <c r="AD74" t="s">
        <v>57</v>
      </c>
      <c r="AE74" s="2">
        <v>591000</v>
      </c>
      <c r="AF74" s="1">
        <v>591000</v>
      </c>
      <c r="AG74">
        <v>0</v>
      </c>
      <c r="AH74">
        <v>0</v>
      </c>
      <c r="AI74">
        <f t="shared" si="20"/>
        <v>0</v>
      </c>
      <c r="AJ74">
        <v>0</v>
      </c>
      <c r="AK74" s="1">
        <f t="shared" si="21"/>
        <v>0</v>
      </c>
      <c r="AL74">
        <v>0</v>
      </c>
      <c r="AM74">
        <v>0</v>
      </c>
      <c r="AN74">
        <v>0</v>
      </c>
      <c r="AO74" s="1">
        <f t="shared" si="11"/>
        <v>591000</v>
      </c>
      <c r="AP74">
        <v>0</v>
      </c>
      <c r="AQ74">
        <v>0</v>
      </c>
      <c r="AR74">
        <v>0</v>
      </c>
      <c r="AS74">
        <v>0</v>
      </c>
      <c r="AT74">
        <v>0</v>
      </c>
    </row>
    <row r="75" spans="1:46" x14ac:dyDescent="0.3">
      <c r="A75" t="str">
        <f t="shared" si="12"/>
        <v>533610212111</v>
      </c>
      <c r="B75" s="99">
        <v>5</v>
      </c>
      <c r="C75" s="99" t="str">
        <f t="shared" si="13"/>
        <v>336</v>
      </c>
      <c r="D75" s="99" t="str">
        <f t="shared" si="14"/>
        <v>1</v>
      </c>
      <c r="E75" t="str">
        <f t="shared" si="15"/>
        <v>0</v>
      </c>
      <c r="F75" s="106">
        <f t="shared" si="16"/>
        <v>21</v>
      </c>
      <c r="G75" s="106">
        <f t="shared" si="17"/>
        <v>21</v>
      </c>
      <c r="H75" s="99">
        <v>11</v>
      </c>
      <c r="I75" t="str">
        <f t="shared" si="18"/>
        <v>1.1-00-26-07_26-1-015_26-21-3361-21</v>
      </c>
      <c r="J75" t="s">
        <v>124</v>
      </c>
      <c r="K75" t="s">
        <v>125</v>
      </c>
      <c r="L75" t="s">
        <v>58</v>
      </c>
      <c r="M75" t="s">
        <v>59</v>
      </c>
      <c r="N75" t="s">
        <v>49</v>
      </c>
      <c r="O75" t="s">
        <v>1166</v>
      </c>
      <c r="P75" t="s">
        <v>60</v>
      </c>
      <c r="Q75" t="s">
        <v>61</v>
      </c>
      <c r="R75">
        <v>1</v>
      </c>
      <c r="S75" t="s">
        <v>62</v>
      </c>
      <c r="T75" s="96">
        <v>21</v>
      </c>
      <c r="U75" t="s">
        <v>69</v>
      </c>
      <c r="V75" t="s">
        <v>64</v>
      </c>
      <c r="W75" t="s">
        <v>65</v>
      </c>
      <c r="X75">
        <v>3000</v>
      </c>
      <c r="Y75" t="s">
        <v>44</v>
      </c>
      <c r="Z75" t="str">
        <f t="shared" si="19"/>
        <v>336</v>
      </c>
      <c r="AA75">
        <v>3361</v>
      </c>
      <c r="AB75" t="s">
        <v>191</v>
      </c>
      <c r="AC75" s="96">
        <v>21</v>
      </c>
      <c r="AD75" t="s">
        <v>192</v>
      </c>
      <c r="AE75" s="2">
        <v>1050000</v>
      </c>
      <c r="AF75" s="1">
        <v>1050000</v>
      </c>
      <c r="AG75">
        <v>0</v>
      </c>
      <c r="AH75">
        <v>0</v>
      </c>
      <c r="AI75">
        <f t="shared" si="20"/>
        <v>0</v>
      </c>
      <c r="AJ75">
        <v>0</v>
      </c>
      <c r="AK75" s="1">
        <f t="shared" si="21"/>
        <v>0</v>
      </c>
      <c r="AL75">
        <v>0</v>
      </c>
      <c r="AM75">
        <v>0</v>
      </c>
      <c r="AN75">
        <v>0</v>
      </c>
      <c r="AO75" s="1">
        <f t="shared" si="11"/>
        <v>1050000</v>
      </c>
      <c r="AP75">
        <v>0</v>
      </c>
      <c r="AQ75">
        <v>0</v>
      </c>
      <c r="AR75">
        <v>0</v>
      </c>
      <c r="AS75">
        <v>0</v>
      </c>
      <c r="AT75">
        <v>0</v>
      </c>
    </row>
    <row r="76" spans="1:46" x14ac:dyDescent="0.3">
      <c r="A76" t="str">
        <f t="shared" si="12"/>
        <v>533910210011</v>
      </c>
      <c r="B76" s="99">
        <v>5</v>
      </c>
      <c r="C76" s="99" t="str">
        <f t="shared" si="13"/>
        <v>339</v>
      </c>
      <c r="D76" s="99" t="str">
        <f t="shared" si="14"/>
        <v>1</v>
      </c>
      <c r="E76" t="str">
        <f t="shared" si="15"/>
        <v>0</v>
      </c>
      <c r="F76" s="106">
        <f t="shared" si="16"/>
        <v>21</v>
      </c>
      <c r="G76" s="106" t="str">
        <f t="shared" si="17"/>
        <v>00</v>
      </c>
      <c r="H76" s="99">
        <v>11</v>
      </c>
      <c r="I76" t="str">
        <f t="shared" si="18"/>
        <v>1.1-00-26-07_26-1-015_26-21-3391-00</v>
      </c>
      <c r="J76" t="s">
        <v>124</v>
      </c>
      <c r="K76" t="s">
        <v>125</v>
      </c>
      <c r="L76" t="s">
        <v>58</v>
      </c>
      <c r="M76" t="s">
        <v>59</v>
      </c>
      <c r="N76" t="s">
        <v>49</v>
      </c>
      <c r="O76" t="s">
        <v>1166</v>
      </c>
      <c r="P76" t="s">
        <v>60</v>
      </c>
      <c r="Q76" t="s">
        <v>61</v>
      </c>
      <c r="R76">
        <v>1</v>
      </c>
      <c r="S76" t="s">
        <v>62</v>
      </c>
      <c r="T76" s="96">
        <v>21</v>
      </c>
      <c r="U76" t="s">
        <v>69</v>
      </c>
      <c r="V76" t="s">
        <v>64</v>
      </c>
      <c r="W76" t="s">
        <v>65</v>
      </c>
      <c r="X76">
        <v>3000</v>
      </c>
      <c r="Y76" t="s">
        <v>44</v>
      </c>
      <c r="Z76" t="str">
        <f t="shared" si="19"/>
        <v>339</v>
      </c>
      <c r="AA76">
        <v>3391</v>
      </c>
      <c r="AB76" t="s">
        <v>168</v>
      </c>
      <c r="AC76" s="96" t="s">
        <v>1148</v>
      </c>
      <c r="AD76" t="s">
        <v>57</v>
      </c>
      <c r="AE76" s="2">
        <v>2300000</v>
      </c>
      <c r="AF76" s="1">
        <v>2300000</v>
      </c>
      <c r="AG76">
        <v>0</v>
      </c>
      <c r="AH76">
        <v>0</v>
      </c>
      <c r="AI76">
        <f t="shared" si="20"/>
        <v>0</v>
      </c>
      <c r="AJ76">
        <v>0</v>
      </c>
      <c r="AK76" s="1">
        <f t="shared" si="21"/>
        <v>0</v>
      </c>
      <c r="AL76">
        <v>0</v>
      </c>
      <c r="AM76">
        <v>0</v>
      </c>
      <c r="AN76">
        <v>0</v>
      </c>
      <c r="AO76" s="1">
        <f t="shared" si="11"/>
        <v>2300000</v>
      </c>
      <c r="AP76" s="1">
        <v>3000000</v>
      </c>
      <c r="AQ76">
        <v>0</v>
      </c>
      <c r="AR76">
        <v>0</v>
      </c>
      <c r="AS76" s="1">
        <v>3000000</v>
      </c>
      <c r="AT76">
        <v>0</v>
      </c>
    </row>
    <row r="77" spans="1:46" x14ac:dyDescent="0.3">
      <c r="A77" t="str">
        <f t="shared" si="12"/>
        <v>539410210011</v>
      </c>
      <c r="B77" s="99">
        <v>5</v>
      </c>
      <c r="C77" s="99" t="str">
        <f t="shared" si="13"/>
        <v>394</v>
      </c>
      <c r="D77" s="99" t="str">
        <f t="shared" si="14"/>
        <v>1</v>
      </c>
      <c r="E77" t="str">
        <f t="shared" si="15"/>
        <v>0</v>
      </c>
      <c r="F77" s="106">
        <f t="shared" si="16"/>
        <v>21</v>
      </c>
      <c r="G77" s="106" t="str">
        <f t="shared" si="17"/>
        <v>00</v>
      </c>
      <c r="H77" s="99">
        <v>11</v>
      </c>
      <c r="I77" t="str">
        <f t="shared" si="18"/>
        <v>1.1-00-26-07_26-1-015_26-21-3941-00</v>
      </c>
      <c r="J77" t="s">
        <v>124</v>
      </c>
      <c r="K77" t="s">
        <v>125</v>
      </c>
      <c r="L77" t="s">
        <v>58</v>
      </c>
      <c r="M77" t="s">
        <v>59</v>
      </c>
      <c r="N77" t="s">
        <v>49</v>
      </c>
      <c r="O77" t="s">
        <v>1166</v>
      </c>
      <c r="P77" t="s">
        <v>60</v>
      </c>
      <c r="Q77" t="s">
        <v>61</v>
      </c>
      <c r="R77">
        <v>1</v>
      </c>
      <c r="S77" t="s">
        <v>62</v>
      </c>
      <c r="T77" s="96">
        <v>21</v>
      </c>
      <c r="U77" t="s">
        <v>69</v>
      </c>
      <c r="V77" t="s">
        <v>64</v>
      </c>
      <c r="W77" t="s">
        <v>65</v>
      </c>
      <c r="X77">
        <v>3000</v>
      </c>
      <c r="Y77" t="s">
        <v>44</v>
      </c>
      <c r="Z77" t="str">
        <f t="shared" si="19"/>
        <v>394</v>
      </c>
      <c r="AA77">
        <v>3941</v>
      </c>
      <c r="AB77" t="s">
        <v>193</v>
      </c>
      <c r="AC77" s="96" t="s">
        <v>1148</v>
      </c>
      <c r="AD77" t="s">
        <v>57</v>
      </c>
      <c r="AE77" s="2">
        <v>70000</v>
      </c>
      <c r="AF77" s="1">
        <v>70000</v>
      </c>
      <c r="AG77">
        <v>0</v>
      </c>
      <c r="AH77">
        <v>0</v>
      </c>
      <c r="AI77">
        <f t="shared" si="20"/>
        <v>0</v>
      </c>
      <c r="AJ77">
        <v>0</v>
      </c>
      <c r="AK77" s="1">
        <f t="shared" si="21"/>
        <v>0</v>
      </c>
      <c r="AL77">
        <v>0</v>
      </c>
      <c r="AM77">
        <v>0</v>
      </c>
      <c r="AN77">
        <v>0</v>
      </c>
      <c r="AO77" s="1">
        <f t="shared" si="11"/>
        <v>70000</v>
      </c>
      <c r="AP77">
        <v>0</v>
      </c>
      <c r="AQ77">
        <v>0</v>
      </c>
      <c r="AR77">
        <v>0</v>
      </c>
      <c r="AS77">
        <v>0</v>
      </c>
      <c r="AT77">
        <v>0</v>
      </c>
    </row>
    <row r="78" spans="1:46" x14ac:dyDescent="0.3">
      <c r="A78" t="str">
        <f t="shared" si="12"/>
        <v>539620210011</v>
      </c>
      <c r="B78" s="99">
        <v>5</v>
      </c>
      <c r="C78" s="99" t="str">
        <f t="shared" si="13"/>
        <v>396</v>
      </c>
      <c r="D78" s="99" t="str">
        <f t="shared" si="14"/>
        <v>2</v>
      </c>
      <c r="E78" t="str">
        <f t="shared" si="15"/>
        <v>0</v>
      </c>
      <c r="F78" s="106">
        <f t="shared" si="16"/>
        <v>21</v>
      </c>
      <c r="G78" s="106" t="str">
        <f t="shared" si="17"/>
        <v>00</v>
      </c>
      <c r="H78" s="99">
        <v>11</v>
      </c>
      <c r="I78" t="str">
        <f t="shared" si="18"/>
        <v>1.1-00-26-07_26-1-015_26-21-3962-00</v>
      </c>
      <c r="J78" t="s">
        <v>124</v>
      </c>
      <c r="K78" t="s">
        <v>125</v>
      </c>
      <c r="L78" t="s">
        <v>58</v>
      </c>
      <c r="M78" t="s">
        <v>59</v>
      </c>
      <c r="N78" t="s">
        <v>49</v>
      </c>
      <c r="O78" t="s">
        <v>1166</v>
      </c>
      <c r="P78" t="s">
        <v>60</v>
      </c>
      <c r="Q78" t="s">
        <v>61</v>
      </c>
      <c r="R78">
        <v>1</v>
      </c>
      <c r="S78" t="s">
        <v>62</v>
      </c>
      <c r="T78" s="96">
        <v>21</v>
      </c>
      <c r="U78" t="s">
        <v>69</v>
      </c>
      <c r="V78" t="s">
        <v>64</v>
      </c>
      <c r="W78" t="s">
        <v>65</v>
      </c>
      <c r="X78">
        <v>3000</v>
      </c>
      <c r="Y78" t="s">
        <v>44</v>
      </c>
      <c r="Z78" t="str">
        <f t="shared" si="19"/>
        <v>396</v>
      </c>
      <c r="AA78">
        <v>3962</v>
      </c>
      <c r="AB78" t="s">
        <v>194</v>
      </c>
      <c r="AC78" s="96" t="s">
        <v>1148</v>
      </c>
      <c r="AD78" t="s">
        <v>57</v>
      </c>
      <c r="AE78" s="2">
        <v>50000</v>
      </c>
      <c r="AF78" s="1">
        <v>50000</v>
      </c>
      <c r="AG78">
        <v>0</v>
      </c>
      <c r="AH78">
        <v>0</v>
      </c>
      <c r="AI78">
        <f t="shared" si="20"/>
        <v>0</v>
      </c>
      <c r="AJ78">
        <v>0</v>
      </c>
      <c r="AK78" s="1">
        <f t="shared" si="21"/>
        <v>0</v>
      </c>
      <c r="AL78">
        <v>0</v>
      </c>
      <c r="AM78">
        <v>0</v>
      </c>
      <c r="AN78">
        <v>0</v>
      </c>
      <c r="AO78" s="1">
        <f t="shared" si="11"/>
        <v>50000</v>
      </c>
      <c r="AP78">
        <v>0</v>
      </c>
      <c r="AQ78">
        <v>0</v>
      </c>
      <c r="AR78">
        <v>0</v>
      </c>
      <c r="AS78">
        <v>0</v>
      </c>
      <c r="AT78">
        <v>0</v>
      </c>
    </row>
    <row r="79" spans="1:46" x14ac:dyDescent="0.3">
      <c r="A79" t="str">
        <f t="shared" si="12"/>
        <v>522110220011</v>
      </c>
      <c r="B79" s="99">
        <v>5</v>
      </c>
      <c r="C79" s="99" t="str">
        <f t="shared" si="13"/>
        <v>221</v>
      </c>
      <c r="D79" s="99" t="str">
        <f t="shared" si="14"/>
        <v>1</v>
      </c>
      <c r="E79" t="str">
        <f t="shared" si="15"/>
        <v>0</v>
      </c>
      <c r="F79" s="106">
        <f t="shared" si="16"/>
        <v>22</v>
      </c>
      <c r="G79" s="106" t="str">
        <f t="shared" si="17"/>
        <v>00</v>
      </c>
      <c r="H79" s="99">
        <v>11</v>
      </c>
      <c r="I79" t="str">
        <f t="shared" si="18"/>
        <v>1.1-00-26-07_26-1-016_26-22-2211-00</v>
      </c>
      <c r="J79" t="s">
        <v>124</v>
      </c>
      <c r="K79" t="s">
        <v>125</v>
      </c>
      <c r="L79" t="s">
        <v>58</v>
      </c>
      <c r="M79" t="s">
        <v>59</v>
      </c>
      <c r="N79" t="s">
        <v>49</v>
      </c>
      <c r="O79" t="s">
        <v>1166</v>
      </c>
      <c r="P79" t="s">
        <v>60</v>
      </c>
      <c r="Q79" t="s">
        <v>61</v>
      </c>
      <c r="R79">
        <v>1</v>
      </c>
      <c r="S79" t="s">
        <v>62</v>
      </c>
      <c r="T79" s="96">
        <v>22</v>
      </c>
      <c r="U79" t="s">
        <v>195</v>
      </c>
      <c r="V79" t="s">
        <v>196</v>
      </c>
      <c r="W79" t="s">
        <v>197</v>
      </c>
      <c r="X79">
        <v>2000</v>
      </c>
      <c r="Y79" t="s">
        <v>66</v>
      </c>
      <c r="Z79" t="str">
        <f t="shared" si="19"/>
        <v>221</v>
      </c>
      <c r="AA79">
        <v>2211</v>
      </c>
      <c r="AB79" t="s">
        <v>155</v>
      </c>
      <c r="AC79" s="96" t="s">
        <v>1148</v>
      </c>
      <c r="AD79" t="s">
        <v>57</v>
      </c>
      <c r="AE79" s="2">
        <v>0</v>
      </c>
      <c r="AF79" s="1">
        <v>1551260</v>
      </c>
      <c r="AG79">
        <v>0</v>
      </c>
      <c r="AH79">
        <v>0</v>
      </c>
      <c r="AI79">
        <f t="shared" si="20"/>
        <v>0</v>
      </c>
      <c r="AJ79">
        <v>0</v>
      </c>
      <c r="AK79" s="1">
        <f t="shared" si="21"/>
        <v>0</v>
      </c>
      <c r="AL79">
        <v>0</v>
      </c>
      <c r="AM79">
        <v>0</v>
      </c>
      <c r="AN79">
        <v>0</v>
      </c>
      <c r="AO79" s="1">
        <f t="shared" si="11"/>
        <v>0</v>
      </c>
      <c r="AP79">
        <v>0</v>
      </c>
      <c r="AQ79">
        <v>0</v>
      </c>
      <c r="AR79">
        <v>0</v>
      </c>
      <c r="AS79" s="1">
        <v>1551260</v>
      </c>
      <c r="AT79" s="1">
        <v>-1551260</v>
      </c>
    </row>
    <row r="80" spans="1:46" x14ac:dyDescent="0.3">
      <c r="A80" t="str">
        <f t="shared" si="12"/>
        <v>522110230011</v>
      </c>
      <c r="B80" s="99">
        <v>5</v>
      </c>
      <c r="C80" s="99" t="str">
        <f t="shared" si="13"/>
        <v>221</v>
      </c>
      <c r="D80" s="99" t="str">
        <f t="shared" si="14"/>
        <v>1</v>
      </c>
      <c r="E80" t="str">
        <f t="shared" si="15"/>
        <v>0</v>
      </c>
      <c r="F80" s="106">
        <f t="shared" si="16"/>
        <v>23</v>
      </c>
      <c r="G80" s="106" t="str">
        <f t="shared" si="17"/>
        <v>00</v>
      </c>
      <c r="H80" s="99">
        <v>11</v>
      </c>
      <c r="I80" t="str">
        <f t="shared" si="18"/>
        <v>1.1-00-26-07_26-6-017_26-23-2211-00</v>
      </c>
      <c r="J80" t="s">
        <v>124</v>
      </c>
      <c r="K80" t="s">
        <v>125</v>
      </c>
      <c r="L80" t="s">
        <v>73</v>
      </c>
      <c r="M80" t="s">
        <v>74</v>
      </c>
      <c r="N80" t="s">
        <v>49</v>
      </c>
      <c r="O80" t="s">
        <v>1166</v>
      </c>
      <c r="P80" t="s">
        <v>60</v>
      </c>
      <c r="Q80" t="s">
        <v>61</v>
      </c>
      <c r="R80">
        <v>6</v>
      </c>
      <c r="S80" t="s">
        <v>75</v>
      </c>
      <c r="T80" s="96">
        <v>23</v>
      </c>
      <c r="U80" t="s">
        <v>76</v>
      </c>
      <c r="V80" t="s">
        <v>77</v>
      </c>
      <c r="W80" t="s">
        <v>78</v>
      </c>
      <c r="X80">
        <v>2000</v>
      </c>
      <c r="Y80" t="s">
        <v>66</v>
      </c>
      <c r="Z80" t="str">
        <f t="shared" si="19"/>
        <v>221</v>
      </c>
      <c r="AA80">
        <v>2211</v>
      </c>
      <c r="AB80" t="s">
        <v>155</v>
      </c>
      <c r="AC80" s="96" t="s">
        <v>1148</v>
      </c>
      <c r="AD80" t="s">
        <v>57</v>
      </c>
      <c r="AE80" s="2">
        <v>400000</v>
      </c>
      <c r="AF80">
        <v>0</v>
      </c>
      <c r="AG80">
        <v>0</v>
      </c>
      <c r="AH80">
        <v>0</v>
      </c>
      <c r="AI80">
        <f t="shared" si="20"/>
        <v>0</v>
      </c>
      <c r="AJ80">
        <v>0</v>
      </c>
      <c r="AK80" s="1">
        <f t="shared" si="21"/>
        <v>0</v>
      </c>
      <c r="AL80">
        <v>0</v>
      </c>
      <c r="AM80">
        <v>0</v>
      </c>
      <c r="AN80">
        <v>0</v>
      </c>
      <c r="AO80" s="1">
        <f t="shared" si="11"/>
        <v>400000</v>
      </c>
      <c r="AP80" s="1">
        <v>400000</v>
      </c>
      <c r="AQ80">
        <v>0</v>
      </c>
      <c r="AR80">
        <v>0</v>
      </c>
      <c r="AS80">
        <v>0</v>
      </c>
      <c r="AT80" s="1">
        <v>400000</v>
      </c>
    </row>
    <row r="81" spans="1:46" x14ac:dyDescent="0.3">
      <c r="A81" t="str">
        <f t="shared" si="12"/>
        <v>522310230011</v>
      </c>
      <c r="B81" s="99">
        <v>5</v>
      </c>
      <c r="C81" s="99" t="str">
        <f t="shared" si="13"/>
        <v>223</v>
      </c>
      <c r="D81" s="99" t="str">
        <f t="shared" si="14"/>
        <v>1</v>
      </c>
      <c r="E81" t="str">
        <f t="shared" si="15"/>
        <v>0</v>
      </c>
      <c r="F81" s="106">
        <f t="shared" si="16"/>
        <v>23</v>
      </c>
      <c r="G81" s="106" t="str">
        <f t="shared" si="17"/>
        <v>00</v>
      </c>
      <c r="H81" s="99">
        <v>11</v>
      </c>
      <c r="I81" t="str">
        <f t="shared" si="18"/>
        <v>1.1-00-26-07_26-6-017_26-23-2231-00</v>
      </c>
      <c r="J81" t="s">
        <v>124</v>
      </c>
      <c r="K81" t="s">
        <v>125</v>
      </c>
      <c r="L81" t="s">
        <v>73</v>
      </c>
      <c r="M81" t="s">
        <v>74</v>
      </c>
      <c r="N81" t="s">
        <v>49</v>
      </c>
      <c r="O81" t="s">
        <v>1166</v>
      </c>
      <c r="P81" t="s">
        <v>60</v>
      </c>
      <c r="Q81" t="s">
        <v>61</v>
      </c>
      <c r="R81">
        <v>6</v>
      </c>
      <c r="S81" t="s">
        <v>75</v>
      </c>
      <c r="T81" s="96">
        <v>23</v>
      </c>
      <c r="U81" t="s">
        <v>76</v>
      </c>
      <c r="V81" t="s">
        <v>77</v>
      </c>
      <c r="W81" t="s">
        <v>78</v>
      </c>
      <c r="X81">
        <v>2000</v>
      </c>
      <c r="Y81" t="s">
        <v>66</v>
      </c>
      <c r="Z81" t="str">
        <f t="shared" si="19"/>
        <v>223</v>
      </c>
      <c r="AA81">
        <v>2231</v>
      </c>
      <c r="AB81" t="s">
        <v>198</v>
      </c>
      <c r="AC81" s="96" t="s">
        <v>1148</v>
      </c>
      <c r="AD81" t="s">
        <v>57</v>
      </c>
      <c r="AE81" s="2">
        <v>5000</v>
      </c>
      <c r="AF81" s="1">
        <v>5000</v>
      </c>
      <c r="AG81">
        <v>0</v>
      </c>
      <c r="AH81">
        <v>0</v>
      </c>
      <c r="AI81">
        <f t="shared" si="20"/>
        <v>0</v>
      </c>
      <c r="AJ81">
        <v>0</v>
      </c>
      <c r="AK81" s="1">
        <f t="shared" si="21"/>
        <v>0</v>
      </c>
      <c r="AL81">
        <v>0</v>
      </c>
      <c r="AM81">
        <v>0</v>
      </c>
      <c r="AN81">
        <v>0</v>
      </c>
      <c r="AO81" s="1">
        <f t="shared" si="11"/>
        <v>5000</v>
      </c>
      <c r="AP81">
        <v>0</v>
      </c>
      <c r="AQ81">
        <v>0</v>
      </c>
      <c r="AR81">
        <v>0</v>
      </c>
      <c r="AS81">
        <v>0</v>
      </c>
      <c r="AT81">
        <v>0</v>
      </c>
    </row>
    <row r="82" spans="1:46" x14ac:dyDescent="0.3">
      <c r="A82" t="str">
        <f t="shared" si="12"/>
        <v>525310230011</v>
      </c>
      <c r="B82" s="99">
        <v>5</v>
      </c>
      <c r="C82" s="99" t="str">
        <f t="shared" si="13"/>
        <v>253</v>
      </c>
      <c r="D82" s="99" t="str">
        <f t="shared" si="14"/>
        <v>1</v>
      </c>
      <c r="E82" t="str">
        <f t="shared" si="15"/>
        <v>0</v>
      </c>
      <c r="F82" s="106">
        <f t="shared" si="16"/>
        <v>23</v>
      </c>
      <c r="G82" s="106" t="str">
        <f t="shared" si="17"/>
        <v>00</v>
      </c>
      <c r="H82" s="99">
        <v>11</v>
      </c>
      <c r="I82" t="str">
        <f t="shared" si="18"/>
        <v>1.1-00-26-07_26-6-017_26-23-2531-00</v>
      </c>
      <c r="J82" t="s">
        <v>124</v>
      </c>
      <c r="K82" t="s">
        <v>125</v>
      </c>
      <c r="L82" t="s">
        <v>73</v>
      </c>
      <c r="M82" t="s">
        <v>74</v>
      </c>
      <c r="N82" t="s">
        <v>49</v>
      </c>
      <c r="O82" t="s">
        <v>1166</v>
      </c>
      <c r="P82" t="s">
        <v>60</v>
      </c>
      <c r="Q82" t="s">
        <v>61</v>
      </c>
      <c r="R82">
        <v>6</v>
      </c>
      <c r="S82" t="s">
        <v>75</v>
      </c>
      <c r="T82" s="96">
        <v>23</v>
      </c>
      <c r="U82" t="s">
        <v>76</v>
      </c>
      <c r="V82" t="s">
        <v>77</v>
      </c>
      <c r="W82" t="s">
        <v>78</v>
      </c>
      <c r="X82">
        <v>2000</v>
      </c>
      <c r="Y82" t="s">
        <v>66</v>
      </c>
      <c r="Z82" t="str">
        <f t="shared" si="19"/>
        <v>253</v>
      </c>
      <c r="AA82">
        <v>2531</v>
      </c>
      <c r="AB82" t="s">
        <v>140</v>
      </c>
      <c r="AC82" s="96" t="s">
        <v>1148</v>
      </c>
      <c r="AD82" t="s">
        <v>57</v>
      </c>
      <c r="AE82" s="2">
        <v>40000</v>
      </c>
      <c r="AF82" s="1">
        <v>40000</v>
      </c>
      <c r="AG82">
        <v>0</v>
      </c>
      <c r="AH82">
        <v>0</v>
      </c>
      <c r="AI82">
        <f t="shared" si="20"/>
        <v>0</v>
      </c>
      <c r="AJ82">
        <v>0</v>
      </c>
      <c r="AK82" s="1">
        <f t="shared" si="21"/>
        <v>0</v>
      </c>
      <c r="AL82">
        <v>0</v>
      </c>
      <c r="AM82">
        <v>0</v>
      </c>
      <c r="AN82">
        <v>0</v>
      </c>
      <c r="AO82" s="1">
        <f t="shared" si="11"/>
        <v>40000</v>
      </c>
      <c r="AP82">
        <v>0</v>
      </c>
      <c r="AQ82">
        <v>0</v>
      </c>
      <c r="AR82">
        <v>0</v>
      </c>
      <c r="AS82">
        <v>0</v>
      </c>
      <c r="AT82">
        <v>0</v>
      </c>
    </row>
    <row r="83" spans="1:46" x14ac:dyDescent="0.3">
      <c r="A83" t="str">
        <f t="shared" si="12"/>
        <v>525410230011</v>
      </c>
      <c r="B83" s="99">
        <v>5</v>
      </c>
      <c r="C83" s="99" t="str">
        <f t="shared" si="13"/>
        <v>254</v>
      </c>
      <c r="D83" s="99" t="str">
        <f t="shared" si="14"/>
        <v>1</v>
      </c>
      <c r="E83" t="str">
        <f t="shared" si="15"/>
        <v>0</v>
      </c>
      <c r="F83" s="106">
        <f t="shared" si="16"/>
        <v>23</v>
      </c>
      <c r="G83" s="106" t="str">
        <f t="shared" si="17"/>
        <v>00</v>
      </c>
      <c r="H83" s="99">
        <v>11</v>
      </c>
      <c r="I83" t="str">
        <f t="shared" si="18"/>
        <v>1.1-00-26-07_26-6-017_26-23-2541-00</v>
      </c>
      <c r="J83" t="s">
        <v>124</v>
      </c>
      <c r="K83" t="s">
        <v>125</v>
      </c>
      <c r="L83" t="s">
        <v>73</v>
      </c>
      <c r="M83" t="s">
        <v>74</v>
      </c>
      <c r="N83" t="s">
        <v>49</v>
      </c>
      <c r="O83" t="s">
        <v>1166</v>
      </c>
      <c r="P83" t="s">
        <v>60</v>
      </c>
      <c r="Q83" t="s">
        <v>61</v>
      </c>
      <c r="R83">
        <v>6</v>
      </c>
      <c r="S83" t="s">
        <v>75</v>
      </c>
      <c r="T83" s="96">
        <v>23</v>
      </c>
      <c r="U83" t="s">
        <v>76</v>
      </c>
      <c r="V83" t="s">
        <v>77</v>
      </c>
      <c r="W83" t="s">
        <v>78</v>
      </c>
      <c r="X83">
        <v>2000</v>
      </c>
      <c r="Y83" t="s">
        <v>66</v>
      </c>
      <c r="Z83" t="str">
        <f t="shared" si="19"/>
        <v>254</v>
      </c>
      <c r="AA83">
        <v>2541</v>
      </c>
      <c r="AB83" t="s">
        <v>141</v>
      </c>
      <c r="AC83" s="96" t="s">
        <v>1148</v>
      </c>
      <c r="AD83" t="s">
        <v>57</v>
      </c>
      <c r="AE83" s="2">
        <v>40000</v>
      </c>
      <c r="AF83" s="1">
        <v>40000</v>
      </c>
      <c r="AG83">
        <v>0</v>
      </c>
      <c r="AH83">
        <v>0</v>
      </c>
      <c r="AI83">
        <f t="shared" si="20"/>
        <v>0</v>
      </c>
      <c r="AJ83">
        <v>0</v>
      </c>
      <c r="AK83" s="1">
        <f t="shared" si="21"/>
        <v>0</v>
      </c>
      <c r="AL83">
        <v>0</v>
      </c>
      <c r="AM83">
        <v>0</v>
      </c>
      <c r="AN83">
        <v>0</v>
      </c>
      <c r="AO83" s="1">
        <f t="shared" si="11"/>
        <v>40000</v>
      </c>
      <c r="AP83">
        <v>0</v>
      </c>
      <c r="AQ83">
        <v>0</v>
      </c>
      <c r="AR83">
        <v>0</v>
      </c>
      <c r="AS83">
        <v>0</v>
      </c>
      <c r="AT83">
        <v>0</v>
      </c>
    </row>
    <row r="84" spans="1:46" x14ac:dyDescent="0.3">
      <c r="A84" t="str">
        <f t="shared" si="12"/>
        <v>527110230011</v>
      </c>
      <c r="B84" s="99">
        <v>5</v>
      </c>
      <c r="C84" s="99" t="str">
        <f t="shared" si="13"/>
        <v>271</v>
      </c>
      <c r="D84" s="99" t="str">
        <f t="shared" si="14"/>
        <v>1</v>
      </c>
      <c r="E84" t="str">
        <f t="shared" si="15"/>
        <v>0</v>
      </c>
      <c r="F84" s="106">
        <f t="shared" si="16"/>
        <v>23</v>
      </c>
      <c r="G84" s="106" t="str">
        <f t="shared" si="17"/>
        <v>00</v>
      </c>
      <c r="H84" s="99">
        <v>11</v>
      </c>
      <c r="I84" t="str">
        <f t="shared" si="18"/>
        <v>1.1-00-26-07_26-6-017_26-23-2711-00</v>
      </c>
      <c r="J84" t="s">
        <v>124</v>
      </c>
      <c r="K84" t="s">
        <v>125</v>
      </c>
      <c r="L84" t="s">
        <v>73</v>
      </c>
      <c r="M84" t="s">
        <v>74</v>
      </c>
      <c r="N84" t="s">
        <v>49</v>
      </c>
      <c r="O84" t="s">
        <v>1166</v>
      </c>
      <c r="P84" t="s">
        <v>60</v>
      </c>
      <c r="Q84" t="s">
        <v>61</v>
      </c>
      <c r="R84">
        <v>6</v>
      </c>
      <c r="S84" t="s">
        <v>75</v>
      </c>
      <c r="T84" s="96">
        <v>23</v>
      </c>
      <c r="U84" t="s">
        <v>76</v>
      </c>
      <c r="V84" t="s">
        <v>77</v>
      </c>
      <c r="W84" t="s">
        <v>78</v>
      </c>
      <c r="X84">
        <v>2000</v>
      </c>
      <c r="Y84" t="s">
        <v>66</v>
      </c>
      <c r="Z84" t="str">
        <f t="shared" si="19"/>
        <v>271</v>
      </c>
      <c r="AA84">
        <v>2711</v>
      </c>
      <c r="AB84" t="s">
        <v>131</v>
      </c>
      <c r="AC84" s="96" t="s">
        <v>1148</v>
      </c>
      <c r="AD84" t="s">
        <v>57</v>
      </c>
      <c r="AE84" s="2">
        <v>3700000</v>
      </c>
      <c r="AF84" s="1">
        <v>3700000</v>
      </c>
      <c r="AG84" s="1">
        <v>2091365.73</v>
      </c>
      <c r="AH84">
        <v>0</v>
      </c>
      <c r="AI84">
        <f t="shared" si="20"/>
        <v>0</v>
      </c>
      <c r="AJ84">
        <v>0</v>
      </c>
      <c r="AK84" s="1">
        <f t="shared" si="21"/>
        <v>0</v>
      </c>
      <c r="AL84">
        <v>0</v>
      </c>
      <c r="AM84">
        <v>0</v>
      </c>
      <c r="AN84">
        <v>0</v>
      </c>
      <c r="AO84" s="1">
        <f t="shared" si="11"/>
        <v>1608634.27</v>
      </c>
      <c r="AP84">
        <v>0</v>
      </c>
      <c r="AQ84">
        <v>0</v>
      </c>
      <c r="AR84">
        <v>0</v>
      </c>
      <c r="AS84">
        <v>0</v>
      </c>
      <c r="AT84">
        <v>0</v>
      </c>
    </row>
    <row r="85" spans="1:46" x14ac:dyDescent="0.3">
      <c r="A85" t="str">
        <f t="shared" si="12"/>
        <v>527210230011</v>
      </c>
      <c r="B85" s="99">
        <v>5</v>
      </c>
      <c r="C85" s="99" t="str">
        <f t="shared" si="13"/>
        <v>272</v>
      </c>
      <c r="D85" s="99" t="str">
        <f t="shared" si="14"/>
        <v>1</v>
      </c>
      <c r="E85" t="str">
        <f t="shared" si="15"/>
        <v>0</v>
      </c>
      <c r="F85" s="106">
        <f t="shared" si="16"/>
        <v>23</v>
      </c>
      <c r="G85" s="106" t="str">
        <f t="shared" si="17"/>
        <v>00</v>
      </c>
      <c r="H85" s="99">
        <v>11</v>
      </c>
      <c r="I85" t="str">
        <f t="shared" si="18"/>
        <v>1.1-00-26-07_26-6-017_26-23-2721-00</v>
      </c>
      <c r="J85" t="s">
        <v>124</v>
      </c>
      <c r="K85" t="s">
        <v>125</v>
      </c>
      <c r="L85" t="s">
        <v>73</v>
      </c>
      <c r="M85" t="s">
        <v>74</v>
      </c>
      <c r="N85" t="s">
        <v>49</v>
      </c>
      <c r="O85" t="s">
        <v>1166</v>
      </c>
      <c r="P85" t="s">
        <v>60</v>
      </c>
      <c r="Q85" t="s">
        <v>61</v>
      </c>
      <c r="R85">
        <v>6</v>
      </c>
      <c r="S85" t="s">
        <v>75</v>
      </c>
      <c r="T85" s="96">
        <v>23</v>
      </c>
      <c r="U85" t="s">
        <v>76</v>
      </c>
      <c r="V85" t="s">
        <v>77</v>
      </c>
      <c r="W85" t="s">
        <v>78</v>
      </c>
      <c r="X85">
        <v>2000</v>
      </c>
      <c r="Y85" t="s">
        <v>66</v>
      </c>
      <c r="Z85" t="str">
        <f t="shared" si="19"/>
        <v>272</v>
      </c>
      <c r="AA85">
        <v>2721</v>
      </c>
      <c r="AB85" t="s">
        <v>142</v>
      </c>
      <c r="AC85" s="96" t="s">
        <v>1148</v>
      </c>
      <c r="AD85" t="s">
        <v>57</v>
      </c>
      <c r="AE85" s="2">
        <v>2400000</v>
      </c>
      <c r="AF85" s="1">
        <v>2400000</v>
      </c>
      <c r="AG85" s="1">
        <v>2395994.67</v>
      </c>
      <c r="AH85">
        <v>0</v>
      </c>
      <c r="AI85">
        <f t="shared" si="20"/>
        <v>0</v>
      </c>
      <c r="AJ85">
        <v>0</v>
      </c>
      <c r="AK85" s="1">
        <f t="shared" si="21"/>
        <v>0</v>
      </c>
      <c r="AL85">
        <v>0</v>
      </c>
      <c r="AM85">
        <v>0</v>
      </c>
      <c r="AN85">
        <v>0</v>
      </c>
      <c r="AO85" s="1">
        <f t="shared" si="11"/>
        <v>4005.3300000000745</v>
      </c>
      <c r="AP85">
        <v>0</v>
      </c>
      <c r="AQ85">
        <v>0</v>
      </c>
      <c r="AR85">
        <v>0</v>
      </c>
      <c r="AS85">
        <v>0</v>
      </c>
      <c r="AT85">
        <v>0</v>
      </c>
    </row>
    <row r="86" spans="1:46" x14ac:dyDescent="0.3">
      <c r="A86" t="str">
        <f t="shared" si="12"/>
        <v>529110230011</v>
      </c>
      <c r="B86" s="99">
        <v>5</v>
      </c>
      <c r="C86" s="99" t="str">
        <f t="shared" si="13"/>
        <v>291</v>
      </c>
      <c r="D86" s="99" t="str">
        <f t="shared" si="14"/>
        <v>1</v>
      </c>
      <c r="E86" t="str">
        <f t="shared" si="15"/>
        <v>0</v>
      </c>
      <c r="F86" s="106">
        <f t="shared" si="16"/>
        <v>23</v>
      </c>
      <c r="G86" s="106" t="str">
        <f t="shared" si="17"/>
        <v>00</v>
      </c>
      <c r="H86" s="99">
        <v>11</v>
      </c>
      <c r="I86" t="str">
        <f t="shared" si="18"/>
        <v>1.1-00-26-07_26-6-017_26-23-2911-00</v>
      </c>
      <c r="J86" t="s">
        <v>124</v>
      </c>
      <c r="K86" t="s">
        <v>125</v>
      </c>
      <c r="L86" t="s">
        <v>73</v>
      </c>
      <c r="M86" t="s">
        <v>74</v>
      </c>
      <c r="N86" t="s">
        <v>49</v>
      </c>
      <c r="O86" t="s">
        <v>1166</v>
      </c>
      <c r="P86" t="s">
        <v>60</v>
      </c>
      <c r="Q86" t="s">
        <v>61</v>
      </c>
      <c r="R86">
        <v>6</v>
      </c>
      <c r="S86" t="s">
        <v>75</v>
      </c>
      <c r="T86" s="96">
        <v>23</v>
      </c>
      <c r="U86" t="s">
        <v>76</v>
      </c>
      <c r="V86" t="s">
        <v>77</v>
      </c>
      <c r="W86" t="s">
        <v>78</v>
      </c>
      <c r="X86">
        <v>2000</v>
      </c>
      <c r="Y86" t="s">
        <v>66</v>
      </c>
      <c r="Z86" t="str">
        <f t="shared" si="19"/>
        <v>291</v>
      </c>
      <c r="AA86">
        <v>2911</v>
      </c>
      <c r="AB86" t="s">
        <v>143</v>
      </c>
      <c r="AC86" s="96" t="s">
        <v>1148</v>
      </c>
      <c r="AD86" t="s">
        <v>57</v>
      </c>
      <c r="AE86" s="2">
        <v>50000</v>
      </c>
      <c r="AF86" s="1">
        <v>50000</v>
      </c>
      <c r="AG86">
        <v>0</v>
      </c>
      <c r="AH86">
        <v>0</v>
      </c>
      <c r="AI86">
        <f t="shared" si="20"/>
        <v>0</v>
      </c>
      <c r="AJ86">
        <v>0</v>
      </c>
      <c r="AK86" s="1">
        <f t="shared" si="21"/>
        <v>0</v>
      </c>
      <c r="AL86">
        <v>0</v>
      </c>
      <c r="AM86">
        <v>0</v>
      </c>
      <c r="AN86">
        <v>0</v>
      </c>
      <c r="AO86" s="1">
        <f t="shared" si="11"/>
        <v>50000</v>
      </c>
      <c r="AP86">
        <v>0</v>
      </c>
      <c r="AQ86">
        <v>0</v>
      </c>
      <c r="AR86">
        <v>0</v>
      </c>
      <c r="AS86">
        <v>0</v>
      </c>
      <c r="AT86">
        <v>0</v>
      </c>
    </row>
    <row r="87" spans="1:46" x14ac:dyDescent="0.3">
      <c r="A87" t="str">
        <f t="shared" si="12"/>
        <v>529610230011</v>
      </c>
      <c r="B87" s="99">
        <v>5</v>
      </c>
      <c r="C87" s="99" t="str">
        <f t="shared" si="13"/>
        <v>296</v>
      </c>
      <c r="D87" s="99" t="str">
        <f t="shared" si="14"/>
        <v>1</v>
      </c>
      <c r="E87" t="str">
        <f t="shared" si="15"/>
        <v>0</v>
      </c>
      <c r="F87" s="106">
        <f t="shared" si="16"/>
        <v>23</v>
      </c>
      <c r="G87" s="106" t="str">
        <f t="shared" si="17"/>
        <v>00</v>
      </c>
      <c r="H87" s="99">
        <v>11</v>
      </c>
      <c r="I87" t="str">
        <f t="shared" si="18"/>
        <v>1.1-00-26-07_26-6-017_26-23-2961-00</v>
      </c>
      <c r="J87" t="s">
        <v>124</v>
      </c>
      <c r="K87" t="s">
        <v>125</v>
      </c>
      <c r="L87" t="s">
        <v>73</v>
      </c>
      <c r="M87" t="s">
        <v>74</v>
      </c>
      <c r="N87" t="s">
        <v>49</v>
      </c>
      <c r="O87" t="s">
        <v>1166</v>
      </c>
      <c r="P87" t="s">
        <v>60</v>
      </c>
      <c r="Q87" t="s">
        <v>61</v>
      </c>
      <c r="R87">
        <v>6</v>
      </c>
      <c r="S87" t="s">
        <v>75</v>
      </c>
      <c r="T87" s="96">
        <v>23</v>
      </c>
      <c r="U87" t="s">
        <v>76</v>
      </c>
      <c r="V87" t="s">
        <v>77</v>
      </c>
      <c r="W87" t="s">
        <v>78</v>
      </c>
      <c r="X87">
        <v>2000</v>
      </c>
      <c r="Y87" t="s">
        <v>66</v>
      </c>
      <c r="Z87" t="str">
        <f t="shared" si="19"/>
        <v>296</v>
      </c>
      <c r="AA87">
        <v>2961</v>
      </c>
      <c r="AB87" t="s">
        <v>199</v>
      </c>
      <c r="AC87" s="96" t="s">
        <v>1148</v>
      </c>
      <c r="AD87" t="s">
        <v>57</v>
      </c>
      <c r="AE87" s="2">
        <v>25000</v>
      </c>
      <c r="AF87" s="1">
        <v>25000</v>
      </c>
      <c r="AG87">
        <v>0</v>
      </c>
      <c r="AH87">
        <v>0</v>
      </c>
      <c r="AI87">
        <f t="shared" si="20"/>
        <v>0</v>
      </c>
      <c r="AJ87">
        <v>0</v>
      </c>
      <c r="AK87" s="1">
        <f t="shared" si="21"/>
        <v>0</v>
      </c>
      <c r="AL87">
        <v>0</v>
      </c>
      <c r="AM87">
        <v>0</v>
      </c>
      <c r="AN87">
        <v>0</v>
      </c>
      <c r="AO87" s="1">
        <f t="shared" si="11"/>
        <v>25000</v>
      </c>
      <c r="AP87">
        <v>0</v>
      </c>
      <c r="AQ87">
        <v>0</v>
      </c>
      <c r="AR87">
        <v>0</v>
      </c>
      <c r="AS87">
        <v>0</v>
      </c>
      <c r="AT87">
        <v>0</v>
      </c>
    </row>
    <row r="88" spans="1:46" x14ac:dyDescent="0.3">
      <c r="A88" t="str">
        <f t="shared" si="12"/>
        <v>533910238011</v>
      </c>
      <c r="B88" s="99">
        <v>5</v>
      </c>
      <c r="C88" s="99" t="str">
        <f t="shared" si="13"/>
        <v>339</v>
      </c>
      <c r="D88" s="99" t="str">
        <f t="shared" si="14"/>
        <v>1</v>
      </c>
      <c r="E88" t="str">
        <f t="shared" si="15"/>
        <v>0</v>
      </c>
      <c r="F88" s="106">
        <f t="shared" si="16"/>
        <v>23</v>
      </c>
      <c r="G88" s="106">
        <f t="shared" si="17"/>
        <v>80</v>
      </c>
      <c r="H88" s="99">
        <v>11</v>
      </c>
      <c r="I88" t="str">
        <f t="shared" si="18"/>
        <v>1.1-00-26-07_26-6-017_26-23-3391-80</v>
      </c>
      <c r="J88" t="s">
        <v>124</v>
      </c>
      <c r="K88" t="s">
        <v>125</v>
      </c>
      <c r="L88" t="s">
        <v>73</v>
      </c>
      <c r="M88" t="s">
        <v>74</v>
      </c>
      <c r="N88" t="s">
        <v>49</v>
      </c>
      <c r="O88" t="s">
        <v>1166</v>
      </c>
      <c r="P88" t="s">
        <v>60</v>
      </c>
      <c r="Q88" t="s">
        <v>61</v>
      </c>
      <c r="R88">
        <v>6</v>
      </c>
      <c r="S88" t="s">
        <v>75</v>
      </c>
      <c r="T88" s="96">
        <v>23</v>
      </c>
      <c r="U88" t="s">
        <v>76</v>
      </c>
      <c r="V88" t="s">
        <v>77</v>
      </c>
      <c r="W88" t="s">
        <v>78</v>
      </c>
      <c r="X88">
        <v>3000</v>
      </c>
      <c r="Y88" t="s">
        <v>44</v>
      </c>
      <c r="Z88" t="str">
        <f t="shared" si="19"/>
        <v>339</v>
      </c>
      <c r="AA88">
        <v>3391</v>
      </c>
      <c r="AB88" t="s">
        <v>168</v>
      </c>
      <c r="AC88" s="96">
        <v>80</v>
      </c>
      <c r="AD88" t="s">
        <v>200</v>
      </c>
      <c r="AE88" s="2">
        <v>3000000</v>
      </c>
      <c r="AF88">
        <v>0</v>
      </c>
      <c r="AG88">
        <v>0</v>
      </c>
      <c r="AH88">
        <v>0</v>
      </c>
      <c r="AI88">
        <f t="shared" si="20"/>
        <v>0</v>
      </c>
      <c r="AJ88">
        <v>0</v>
      </c>
      <c r="AK88" s="1">
        <f t="shared" si="21"/>
        <v>0</v>
      </c>
      <c r="AL88">
        <v>0</v>
      </c>
      <c r="AM88">
        <v>0</v>
      </c>
      <c r="AN88">
        <v>0</v>
      </c>
      <c r="AO88" s="1">
        <f t="shared" si="11"/>
        <v>3000000</v>
      </c>
      <c r="AP88">
        <v>0</v>
      </c>
      <c r="AQ88" s="1">
        <v>3000000</v>
      </c>
      <c r="AR88">
        <v>0</v>
      </c>
      <c r="AS88">
        <v>0</v>
      </c>
      <c r="AT88" s="1">
        <v>3000000</v>
      </c>
    </row>
    <row r="89" spans="1:46" x14ac:dyDescent="0.3">
      <c r="A89" t="str">
        <f t="shared" si="12"/>
        <v>535210230011</v>
      </c>
      <c r="B89" s="99">
        <v>5</v>
      </c>
      <c r="C89" s="99" t="str">
        <f t="shared" si="13"/>
        <v>352</v>
      </c>
      <c r="D89" s="99" t="str">
        <f t="shared" si="14"/>
        <v>1</v>
      </c>
      <c r="E89" t="str">
        <f t="shared" si="15"/>
        <v>0</v>
      </c>
      <c r="F89" s="106">
        <f t="shared" si="16"/>
        <v>23</v>
      </c>
      <c r="G89" s="106" t="str">
        <f t="shared" si="17"/>
        <v>00</v>
      </c>
      <c r="H89" s="99">
        <v>11</v>
      </c>
      <c r="I89" t="str">
        <f t="shared" si="18"/>
        <v>1.1-00-26-07_26-6-017_26-23-3521-00</v>
      </c>
      <c r="J89" t="s">
        <v>124</v>
      </c>
      <c r="K89" t="s">
        <v>125</v>
      </c>
      <c r="L89" t="s">
        <v>73</v>
      </c>
      <c r="M89" t="s">
        <v>74</v>
      </c>
      <c r="N89" t="s">
        <v>49</v>
      </c>
      <c r="O89" t="s">
        <v>1166</v>
      </c>
      <c r="P89" t="s">
        <v>60</v>
      </c>
      <c r="Q89" t="s">
        <v>61</v>
      </c>
      <c r="R89">
        <v>6</v>
      </c>
      <c r="S89" t="s">
        <v>75</v>
      </c>
      <c r="T89" s="96">
        <v>23</v>
      </c>
      <c r="U89" t="s">
        <v>76</v>
      </c>
      <c r="V89" t="s">
        <v>77</v>
      </c>
      <c r="W89" t="s">
        <v>78</v>
      </c>
      <c r="X89">
        <v>3000</v>
      </c>
      <c r="Y89" t="s">
        <v>44</v>
      </c>
      <c r="Z89" t="str">
        <f t="shared" si="19"/>
        <v>352</v>
      </c>
      <c r="AA89">
        <v>3521</v>
      </c>
      <c r="AB89" t="s">
        <v>169</v>
      </c>
      <c r="AC89" s="96" t="s">
        <v>1148</v>
      </c>
      <c r="AD89" t="s">
        <v>57</v>
      </c>
      <c r="AE89" s="2">
        <v>15000</v>
      </c>
      <c r="AF89" s="1">
        <v>15000</v>
      </c>
      <c r="AG89">
        <v>0</v>
      </c>
      <c r="AH89">
        <v>0</v>
      </c>
      <c r="AI89">
        <f t="shared" si="20"/>
        <v>0</v>
      </c>
      <c r="AJ89">
        <v>0</v>
      </c>
      <c r="AK89" s="1">
        <f t="shared" si="21"/>
        <v>0</v>
      </c>
      <c r="AL89">
        <v>0</v>
      </c>
      <c r="AM89">
        <v>0</v>
      </c>
      <c r="AN89">
        <v>0</v>
      </c>
      <c r="AO89" s="1">
        <f t="shared" si="11"/>
        <v>15000</v>
      </c>
      <c r="AP89">
        <v>0</v>
      </c>
      <c r="AQ89">
        <v>0</v>
      </c>
      <c r="AR89">
        <v>0</v>
      </c>
      <c r="AS89">
        <v>0</v>
      </c>
      <c r="AT89">
        <v>0</v>
      </c>
    </row>
    <row r="90" spans="1:46" x14ac:dyDescent="0.3">
      <c r="A90" t="str">
        <f t="shared" si="12"/>
        <v>535710230011</v>
      </c>
      <c r="B90" s="99">
        <v>5</v>
      </c>
      <c r="C90" s="99" t="str">
        <f t="shared" si="13"/>
        <v>357</v>
      </c>
      <c r="D90" s="99" t="str">
        <f t="shared" si="14"/>
        <v>1</v>
      </c>
      <c r="E90" t="str">
        <f t="shared" si="15"/>
        <v>0</v>
      </c>
      <c r="F90" s="106">
        <f t="shared" si="16"/>
        <v>23</v>
      </c>
      <c r="G90" s="106" t="str">
        <f t="shared" si="17"/>
        <v>00</v>
      </c>
      <c r="H90" s="99">
        <v>11</v>
      </c>
      <c r="I90" t="str">
        <f t="shared" si="18"/>
        <v>1.1-00-26-07_26-6-017_26-23-3571-00</v>
      </c>
      <c r="J90" t="s">
        <v>124</v>
      </c>
      <c r="K90" t="s">
        <v>125</v>
      </c>
      <c r="L90" t="s">
        <v>73</v>
      </c>
      <c r="M90" t="s">
        <v>74</v>
      </c>
      <c r="N90" t="s">
        <v>49</v>
      </c>
      <c r="O90" t="s">
        <v>1166</v>
      </c>
      <c r="P90" t="s">
        <v>60</v>
      </c>
      <c r="Q90" t="s">
        <v>61</v>
      </c>
      <c r="R90">
        <v>6</v>
      </c>
      <c r="S90" t="s">
        <v>75</v>
      </c>
      <c r="T90" s="96">
        <v>23</v>
      </c>
      <c r="U90" t="s">
        <v>76</v>
      </c>
      <c r="V90" t="s">
        <v>77</v>
      </c>
      <c r="W90" t="s">
        <v>78</v>
      </c>
      <c r="X90">
        <v>3000</v>
      </c>
      <c r="Y90" t="s">
        <v>44</v>
      </c>
      <c r="Z90" t="str">
        <f t="shared" si="19"/>
        <v>357</v>
      </c>
      <c r="AA90">
        <v>3571</v>
      </c>
      <c r="AB90" t="s">
        <v>117</v>
      </c>
      <c r="AC90" s="96" t="s">
        <v>1148</v>
      </c>
      <c r="AD90" t="s">
        <v>57</v>
      </c>
      <c r="AE90" s="2">
        <v>100000</v>
      </c>
      <c r="AF90" s="1">
        <v>100000</v>
      </c>
      <c r="AG90">
        <v>0</v>
      </c>
      <c r="AH90">
        <v>0</v>
      </c>
      <c r="AI90">
        <f t="shared" si="20"/>
        <v>0</v>
      </c>
      <c r="AJ90">
        <v>0</v>
      </c>
      <c r="AK90" s="1">
        <f t="shared" si="21"/>
        <v>0</v>
      </c>
      <c r="AL90">
        <v>0</v>
      </c>
      <c r="AM90">
        <v>0</v>
      </c>
      <c r="AN90">
        <v>0</v>
      </c>
      <c r="AO90" s="1">
        <f t="shared" si="11"/>
        <v>100000</v>
      </c>
      <c r="AP90">
        <v>0</v>
      </c>
      <c r="AQ90">
        <v>0</v>
      </c>
      <c r="AR90">
        <v>0</v>
      </c>
      <c r="AS90">
        <v>0</v>
      </c>
      <c r="AT90">
        <v>0</v>
      </c>
    </row>
    <row r="91" spans="1:46" x14ac:dyDescent="0.3">
      <c r="A91" t="str">
        <f t="shared" si="12"/>
        <v>538210230011</v>
      </c>
      <c r="B91" s="99">
        <v>5</v>
      </c>
      <c r="C91" s="99" t="str">
        <f t="shared" si="13"/>
        <v>382</v>
      </c>
      <c r="D91" s="99" t="str">
        <f t="shared" si="14"/>
        <v>1</v>
      </c>
      <c r="E91" t="str">
        <f t="shared" si="15"/>
        <v>0</v>
      </c>
      <c r="F91" s="106">
        <f t="shared" si="16"/>
        <v>23</v>
      </c>
      <c r="G91" s="106" t="str">
        <f t="shared" si="17"/>
        <v>00</v>
      </c>
      <c r="H91" s="99">
        <v>11</v>
      </c>
      <c r="I91" t="str">
        <f t="shared" si="18"/>
        <v>1.1-00-26-07_26-6-017_26-23-3821-00</v>
      </c>
      <c r="J91" t="s">
        <v>124</v>
      </c>
      <c r="K91" t="s">
        <v>125</v>
      </c>
      <c r="L91" t="s">
        <v>73</v>
      </c>
      <c r="M91" t="s">
        <v>74</v>
      </c>
      <c r="N91" t="s">
        <v>49</v>
      </c>
      <c r="O91" t="s">
        <v>1166</v>
      </c>
      <c r="P91" t="s">
        <v>60</v>
      </c>
      <c r="Q91" t="s">
        <v>61</v>
      </c>
      <c r="R91">
        <v>6</v>
      </c>
      <c r="S91" t="s">
        <v>75</v>
      </c>
      <c r="T91" s="96">
        <v>23</v>
      </c>
      <c r="U91" t="s">
        <v>76</v>
      </c>
      <c r="V91" t="s">
        <v>77</v>
      </c>
      <c r="W91" t="s">
        <v>78</v>
      </c>
      <c r="X91">
        <v>3000</v>
      </c>
      <c r="Y91" t="s">
        <v>44</v>
      </c>
      <c r="Z91" t="str">
        <f t="shared" si="19"/>
        <v>382</v>
      </c>
      <c r="AA91">
        <v>3821</v>
      </c>
      <c r="AB91" t="s">
        <v>144</v>
      </c>
      <c r="AC91" s="96" t="s">
        <v>1148</v>
      </c>
      <c r="AD91" t="s">
        <v>57</v>
      </c>
      <c r="AE91" s="2">
        <v>250000</v>
      </c>
      <c r="AF91" s="1">
        <v>250000</v>
      </c>
      <c r="AG91">
        <v>0</v>
      </c>
      <c r="AH91">
        <v>0</v>
      </c>
      <c r="AI91">
        <f t="shared" si="20"/>
        <v>0</v>
      </c>
      <c r="AJ91">
        <v>0</v>
      </c>
      <c r="AK91" s="1">
        <f t="shared" si="21"/>
        <v>0</v>
      </c>
      <c r="AL91">
        <v>0</v>
      </c>
      <c r="AM91">
        <v>0</v>
      </c>
      <c r="AN91">
        <v>0</v>
      </c>
      <c r="AO91" s="1">
        <f t="shared" si="11"/>
        <v>250000</v>
      </c>
      <c r="AP91">
        <v>0</v>
      </c>
      <c r="AQ91">
        <v>0</v>
      </c>
      <c r="AR91">
        <v>0</v>
      </c>
      <c r="AS91">
        <v>0</v>
      </c>
      <c r="AT91">
        <v>0</v>
      </c>
    </row>
    <row r="92" spans="1:46" x14ac:dyDescent="0.3">
      <c r="A92" t="str">
        <f t="shared" si="12"/>
        <v>556510230011</v>
      </c>
      <c r="B92" s="99">
        <v>5</v>
      </c>
      <c r="C92" s="99" t="str">
        <f t="shared" si="13"/>
        <v>565</v>
      </c>
      <c r="D92" s="99" t="str">
        <f t="shared" si="14"/>
        <v>1</v>
      </c>
      <c r="E92" t="str">
        <f t="shared" si="15"/>
        <v>0</v>
      </c>
      <c r="F92" s="106">
        <f t="shared" si="16"/>
        <v>23</v>
      </c>
      <c r="G92" s="106" t="str">
        <f t="shared" si="17"/>
        <v>00</v>
      </c>
      <c r="H92" s="99">
        <v>11</v>
      </c>
      <c r="I92" t="str">
        <f t="shared" si="18"/>
        <v>1.1-00-26-07_26-6-017_26-23-5651-00</v>
      </c>
      <c r="J92" t="s">
        <v>124</v>
      </c>
      <c r="K92" t="s">
        <v>125</v>
      </c>
      <c r="L92" t="s">
        <v>73</v>
      </c>
      <c r="M92" t="s">
        <v>74</v>
      </c>
      <c r="N92" t="s">
        <v>49</v>
      </c>
      <c r="O92" t="s">
        <v>1166</v>
      </c>
      <c r="P92" t="s">
        <v>60</v>
      </c>
      <c r="Q92" t="s">
        <v>61</v>
      </c>
      <c r="R92">
        <v>6</v>
      </c>
      <c r="S92" t="s">
        <v>75</v>
      </c>
      <c r="T92" s="96">
        <v>23</v>
      </c>
      <c r="U92" t="s">
        <v>76</v>
      </c>
      <c r="V92" t="s">
        <v>77</v>
      </c>
      <c r="W92" t="s">
        <v>78</v>
      </c>
      <c r="X92">
        <v>5000</v>
      </c>
      <c r="Y92" t="s">
        <v>70</v>
      </c>
      <c r="Z92" t="str">
        <f t="shared" si="19"/>
        <v>565</v>
      </c>
      <c r="AA92">
        <v>5651</v>
      </c>
      <c r="AB92" t="s">
        <v>172</v>
      </c>
      <c r="AC92" s="96" t="s">
        <v>1148</v>
      </c>
      <c r="AD92" t="s">
        <v>57</v>
      </c>
      <c r="AE92" s="2">
        <v>800000</v>
      </c>
      <c r="AF92" s="1">
        <v>800000</v>
      </c>
      <c r="AG92" s="1">
        <v>500055.4</v>
      </c>
      <c r="AH92">
        <v>0</v>
      </c>
      <c r="AI92">
        <f t="shared" si="20"/>
        <v>0</v>
      </c>
      <c r="AJ92">
        <v>0</v>
      </c>
      <c r="AK92" s="1">
        <f t="shared" si="21"/>
        <v>0</v>
      </c>
      <c r="AL92">
        <v>0</v>
      </c>
      <c r="AM92">
        <v>0</v>
      </c>
      <c r="AN92">
        <v>0</v>
      </c>
      <c r="AO92" s="1">
        <f t="shared" si="11"/>
        <v>299944.59999999998</v>
      </c>
      <c r="AP92">
        <v>0</v>
      </c>
      <c r="AQ92">
        <v>0</v>
      </c>
      <c r="AR92">
        <v>0</v>
      </c>
      <c r="AS92">
        <v>0</v>
      </c>
      <c r="AT92">
        <v>0</v>
      </c>
    </row>
    <row r="93" spans="1:46" x14ac:dyDescent="0.3">
      <c r="A93" t="str">
        <f t="shared" si="12"/>
        <v>556910230011</v>
      </c>
      <c r="B93" s="99">
        <v>5</v>
      </c>
      <c r="C93" s="99" t="str">
        <f t="shared" si="13"/>
        <v>569</v>
      </c>
      <c r="D93" s="99" t="str">
        <f t="shared" si="14"/>
        <v>1</v>
      </c>
      <c r="E93" t="str">
        <f t="shared" si="15"/>
        <v>0</v>
      </c>
      <c r="F93" s="106">
        <f t="shared" si="16"/>
        <v>23</v>
      </c>
      <c r="G93" s="106" t="str">
        <f t="shared" si="17"/>
        <v>00</v>
      </c>
      <c r="H93" s="99">
        <v>11</v>
      </c>
      <c r="I93" t="str">
        <f t="shared" si="18"/>
        <v>1.1-00-26-07_26-6-017_26-23-5691-00</v>
      </c>
      <c r="J93" t="s">
        <v>124</v>
      </c>
      <c r="K93" t="s">
        <v>125</v>
      </c>
      <c r="L93" t="s">
        <v>73</v>
      </c>
      <c r="M93" t="s">
        <v>74</v>
      </c>
      <c r="N93" t="s">
        <v>49</v>
      </c>
      <c r="O93" t="s">
        <v>1166</v>
      </c>
      <c r="P93" t="s">
        <v>60</v>
      </c>
      <c r="Q93" t="s">
        <v>61</v>
      </c>
      <c r="R93">
        <v>6</v>
      </c>
      <c r="S93" t="s">
        <v>75</v>
      </c>
      <c r="T93" s="96">
        <v>23</v>
      </c>
      <c r="U93" t="s">
        <v>76</v>
      </c>
      <c r="V93" t="s">
        <v>77</v>
      </c>
      <c r="W93" t="s">
        <v>78</v>
      </c>
      <c r="X93">
        <v>5000</v>
      </c>
      <c r="Y93" t="s">
        <v>70</v>
      </c>
      <c r="Z93" t="str">
        <f t="shared" si="19"/>
        <v>569</v>
      </c>
      <c r="AA93">
        <v>5691</v>
      </c>
      <c r="AB93" t="s">
        <v>146</v>
      </c>
      <c r="AC93" s="96" t="s">
        <v>1148</v>
      </c>
      <c r="AD93" t="s">
        <v>57</v>
      </c>
      <c r="AE93" s="2">
        <v>2000000</v>
      </c>
      <c r="AF93" s="1">
        <v>2000000</v>
      </c>
      <c r="AG93">
        <v>0</v>
      </c>
      <c r="AH93">
        <v>0</v>
      </c>
      <c r="AI93">
        <f t="shared" si="20"/>
        <v>0</v>
      </c>
      <c r="AJ93">
        <v>0</v>
      </c>
      <c r="AK93" s="1">
        <f t="shared" si="21"/>
        <v>0</v>
      </c>
      <c r="AL93">
        <v>0</v>
      </c>
      <c r="AM93">
        <v>0</v>
      </c>
      <c r="AN93">
        <v>0</v>
      </c>
      <c r="AO93" s="1">
        <f t="shared" si="11"/>
        <v>2000000</v>
      </c>
      <c r="AP93">
        <v>0</v>
      </c>
      <c r="AQ93">
        <v>0</v>
      </c>
      <c r="AR93">
        <v>0</v>
      </c>
      <c r="AS93">
        <v>0</v>
      </c>
      <c r="AT93">
        <v>0</v>
      </c>
    </row>
    <row r="94" spans="1:46" x14ac:dyDescent="0.3">
      <c r="A94" t="str">
        <f t="shared" si="12"/>
        <v>559110230011</v>
      </c>
      <c r="B94" s="99">
        <v>5</v>
      </c>
      <c r="C94" s="99" t="str">
        <f t="shared" si="13"/>
        <v>591</v>
      </c>
      <c r="D94" s="99" t="str">
        <f t="shared" si="14"/>
        <v>1</v>
      </c>
      <c r="E94" t="str">
        <f t="shared" si="15"/>
        <v>0</v>
      </c>
      <c r="F94" s="106">
        <f t="shared" si="16"/>
        <v>23</v>
      </c>
      <c r="G94" s="106" t="str">
        <f t="shared" si="17"/>
        <v>00</v>
      </c>
      <c r="H94" s="99">
        <v>11</v>
      </c>
      <c r="I94" t="str">
        <f t="shared" si="18"/>
        <v>1.1-00-26-07_26-6-017_26-23-5911-00</v>
      </c>
      <c r="J94" t="s">
        <v>124</v>
      </c>
      <c r="K94" t="s">
        <v>125</v>
      </c>
      <c r="L94" t="s">
        <v>73</v>
      </c>
      <c r="M94" t="s">
        <v>74</v>
      </c>
      <c r="N94" t="s">
        <v>49</v>
      </c>
      <c r="O94" t="s">
        <v>1166</v>
      </c>
      <c r="P94" t="s">
        <v>60</v>
      </c>
      <c r="Q94" t="s">
        <v>61</v>
      </c>
      <c r="R94">
        <v>6</v>
      </c>
      <c r="S94" t="s">
        <v>75</v>
      </c>
      <c r="T94" s="96">
        <v>23</v>
      </c>
      <c r="U94" t="s">
        <v>76</v>
      </c>
      <c r="V94" t="s">
        <v>77</v>
      </c>
      <c r="W94" t="s">
        <v>78</v>
      </c>
      <c r="X94">
        <v>5000</v>
      </c>
      <c r="Y94" t="s">
        <v>70</v>
      </c>
      <c r="Z94" t="str">
        <f t="shared" si="19"/>
        <v>591</v>
      </c>
      <c r="AA94">
        <v>5911</v>
      </c>
      <c r="AB94" t="s">
        <v>175</v>
      </c>
      <c r="AC94" s="96" t="s">
        <v>1148</v>
      </c>
      <c r="AD94" t="s">
        <v>57</v>
      </c>
      <c r="AE94" s="2">
        <v>7000000</v>
      </c>
      <c r="AF94">
        <v>0</v>
      </c>
      <c r="AG94">
        <v>0</v>
      </c>
      <c r="AH94">
        <v>0</v>
      </c>
      <c r="AI94">
        <f t="shared" si="20"/>
        <v>0</v>
      </c>
      <c r="AJ94">
        <v>0</v>
      </c>
      <c r="AK94" s="1">
        <f t="shared" si="21"/>
        <v>0</v>
      </c>
      <c r="AL94">
        <v>0</v>
      </c>
      <c r="AM94">
        <v>0</v>
      </c>
      <c r="AN94">
        <v>0</v>
      </c>
      <c r="AO94" s="1">
        <f t="shared" si="11"/>
        <v>7000000</v>
      </c>
      <c r="AP94" s="1">
        <v>7000000</v>
      </c>
      <c r="AQ94">
        <v>0</v>
      </c>
      <c r="AR94">
        <v>0</v>
      </c>
      <c r="AS94">
        <v>0</v>
      </c>
      <c r="AT94" s="1">
        <v>7000000</v>
      </c>
    </row>
    <row r="95" spans="1:46" x14ac:dyDescent="0.3">
      <c r="A95" t="str">
        <f t="shared" si="12"/>
        <v>522210620011</v>
      </c>
      <c r="B95" s="99">
        <v>5</v>
      </c>
      <c r="C95" s="99" t="str">
        <f t="shared" si="13"/>
        <v>222</v>
      </c>
      <c r="D95" s="99" t="str">
        <f t="shared" si="14"/>
        <v>1</v>
      </c>
      <c r="E95" t="str">
        <f t="shared" si="15"/>
        <v>0</v>
      </c>
      <c r="F95" s="106">
        <f t="shared" si="16"/>
        <v>62</v>
      </c>
      <c r="G95" s="106" t="str">
        <f t="shared" si="17"/>
        <v>00</v>
      </c>
      <c r="H95" s="99">
        <v>11</v>
      </c>
      <c r="I95" t="str">
        <f t="shared" si="18"/>
        <v>1.1-00-26-11_26-5-037_26-62-2221-00</v>
      </c>
      <c r="J95" t="s">
        <v>124</v>
      </c>
      <c r="K95" t="s">
        <v>125</v>
      </c>
      <c r="L95" t="s">
        <v>201</v>
      </c>
      <c r="M95" t="s">
        <v>202</v>
      </c>
      <c r="N95" t="s">
        <v>49</v>
      </c>
      <c r="O95" t="s">
        <v>1166</v>
      </c>
      <c r="P95" t="s">
        <v>203</v>
      </c>
      <c r="Q95" t="s">
        <v>204</v>
      </c>
      <c r="R95">
        <v>5</v>
      </c>
      <c r="S95" t="s">
        <v>205</v>
      </c>
      <c r="T95" s="96">
        <v>62</v>
      </c>
      <c r="U95" t="s">
        <v>206</v>
      </c>
      <c r="V95" t="s">
        <v>207</v>
      </c>
      <c r="W95" t="s">
        <v>208</v>
      </c>
      <c r="X95">
        <v>2000</v>
      </c>
      <c r="Y95" t="s">
        <v>66</v>
      </c>
      <c r="Z95" t="str">
        <f t="shared" si="19"/>
        <v>222</v>
      </c>
      <c r="AA95">
        <v>2221</v>
      </c>
      <c r="AB95" t="s">
        <v>139</v>
      </c>
      <c r="AC95" s="96" t="s">
        <v>1148</v>
      </c>
      <c r="AD95" t="s">
        <v>57</v>
      </c>
      <c r="AE95" s="2">
        <v>150000</v>
      </c>
      <c r="AF95" s="1">
        <v>150000</v>
      </c>
      <c r="AG95">
        <v>0</v>
      </c>
      <c r="AH95">
        <v>0</v>
      </c>
      <c r="AI95">
        <f t="shared" si="20"/>
        <v>0</v>
      </c>
      <c r="AJ95">
        <v>0</v>
      </c>
      <c r="AK95" s="1">
        <f t="shared" si="21"/>
        <v>0</v>
      </c>
      <c r="AL95">
        <v>0</v>
      </c>
      <c r="AM95">
        <v>0</v>
      </c>
      <c r="AN95">
        <v>0</v>
      </c>
      <c r="AO95" s="1">
        <f t="shared" si="11"/>
        <v>150000</v>
      </c>
      <c r="AP95">
        <v>0</v>
      </c>
      <c r="AQ95">
        <v>0</v>
      </c>
      <c r="AR95">
        <v>0</v>
      </c>
      <c r="AS95">
        <v>0</v>
      </c>
      <c r="AT95">
        <v>0</v>
      </c>
    </row>
    <row r="96" spans="1:46" x14ac:dyDescent="0.3">
      <c r="A96" t="str">
        <f t="shared" si="12"/>
        <v>538210620011</v>
      </c>
      <c r="B96" s="99">
        <v>5</v>
      </c>
      <c r="C96" s="99" t="str">
        <f t="shared" si="13"/>
        <v>382</v>
      </c>
      <c r="D96" s="99" t="str">
        <f t="shared" si="14"/>
        <v>1</v>
      </c>
      <c r="E96" t="str">
        <f t="shared" si="15"/>
        <v>0</v>
      </c>
      <c r="F96" s="106">
        <f t="shared" si="16"/>
        <v>62</v>
      </c>
      <c r="G96" s="106" t="str">
        <f t="shared" si="17"/>
        <v>00</v>
      </c>
      <c r="H96" s="99">
        <v>11</v>
      </c>
      <c r="I96" t="str">
        <f t="shared" si="18"/>
        <v>1.1-00-26-11_26-5-037_26-62-3821-00</v>
      </c>
      <c r="J96" t="s">
        <v>124</v>
      </c>
      <c r="K96" t="s">
        <v>125</v>
      </c>
      <c r="L96" t="s">
        <v>201</v>
      </c>
      <c r="M96" t="s">
        <v>202</v>
      </c>
      <c r="N96" t="s">
        <v>49</v>
      </c>
      <c r="O96" t="s">
        <v>1166</v>
      </c>
      <c r="P96" t="s">
        <v>203</v>
      </c>
      <c r="Q96" t="s">
        <v>204</v>
      </c>
      <c r="R96">
        <v>5</v>
      </c>
      <c r="S96" t="s">
        <v>205</v>
      </c>
      <c r="T96" s="96">
        <v>62</v>
      </c>
      <c r="U96" t="s">
        <v>206</v>
      </c>
      <c r="V96" t="s">
        <v>207</v>
      </c>
      <c r="W96" t="s">
        <v>208</v>
      </c>
      <c r="X96">
        <v>3000</v>
      </c>
      <c r="Y96" t="s">
        <v>44</v>
      </c>
      <c r="Z96" t="str">
        <f t="shared" si="19"/>
        <v>382</v>
      </c>
      <c r="AA96">
        <v>3821</v>
      </c>
      <c r="AB96" t="s">
        <v>144</v>
      </c>
      <c r="AC96" s="96" t="s">
        <v>1148</v>
      </c>
      <c r="AD96" t="s">
        <v>57</v>
      </c>
      <c r="AE96" s="2">
        <v>1150000</v>
      </c>
      <c r="AF96" s="1">
        <v>1150008.68</v>
      </c>
      <c r="AG96">
        <v>0</v>
      </c>
      <c r="AH96">
        <v>0</v>
      </c>
      <c r="AI96">
        <f t="shared" si="20"/>
        <v>0</v>
      </c>
      <c r="AJ96">
        <v>0</v>
      </c>
      <c r="AK96" s="1">
        <f t="shared" si="21"/>
        <v>0</v>
      </c>
      <c r="AL96">
        <v>0</v>
      </c>
      <c r="AM96">
        <v>0</v>
      </c>
      <c r="AN96">
        <v>0</v>
      </c>
      <c r="AO96" s="1">
        <f t="shared" si="11"/>
        <v>1150000</v>
      </c>
      <c r="AP96">
        <v>0</v>
      </c>
      <c r="AQ96">
        <v>0</v>
      </c>
      <c r="AR96">
        <v>0</v>
      </c>
      <c r="AS96">
        <v>8.68</v>
      </c>
      <c r="AT96">
        <v>-8.68</v>
      </c>
    </row>
    <row r="97" spans="1:46" x14ac:dyDescent="0.3">
      <c r="A97" t="str">
        <f t="shared" si="12"/>
        <v>538210625711</v>
      </c>
      <c r="B97" s="99">
        <v>5</v>
      </c>
      <c r="C97" s="99" t="str">
        <f t="shared" si="13"/>
        <v>382</v>
      </c>
      <c r="D97" s="99" t="str">
        <f t="shared" si="14"/>
        <v>1</v>
      </c>
      <c r="E97" t="str">
        <f t="shared" si="15"/>
        <v>0</v>
      </c>
      <c r="F97" s="106">
        <f t="shared" si="16"/>
        <v>62</v>
      </c>
      <c r="G97" s="106">
        <f t="shared" si="17"/>
        <v>57</v>
      </c>
      <c r="H97" s="99">
        <v>11</v>
      </c>
      <c r="I97" t="str">
        <f t="shared" si="18"/>
        <v>1.1-00-26-11_26-5-037_26-62-3821-57</v>
      </c>
      <c r="J97" t="s">
        <v>124</v>
      </c>
      <c r="K97" t="s">
        <v>125</v>
      </c>
      <c r="L97" t="s">
        <v>201</v>
      </c>
      <c r="M97" t="s">
        <v>202</v>
      </c>
      <c r="N97" t="s">
        <v>49</v>
      </c>
      <c r="O97" t="s">
        <v>1166</v>
      </c>
      <c r="P97" t="s">
        <v>203</v>
      </c>
      <c r="Q97" t="s">
        <v>204</v>
      </c>
      <c r="R97">
        <v>5</v>
      </c>
      <c r="S97" t="s">
        <v>205</v>
      </c>
      <c r="T97" s="96">
        <v>62</v>
      </c>
      <c r="U97" t="s">
        <v>206</v>
      </c>
      <c r="V97" t="s">
        <v>207</v>
      </c>
      <c r="W97" t="s">
        <v>208</v>
      </c>
      <c r="X97">
        <v>3000</v>
      </c>
      <c r="Y97" t="s">
        <v>44</v>
      </c>
      <c r="Z97" t="str">
        <f t="shared" si="19"/>
        <v>382</v>
      </c>
      <c r="AA97">
        <v>3821</v>
      </c>
      <c r="AB97" t="s">
        <v>144</v>
      </c>
      <c r="AC97" s="96">
        <v>57</v>
      </c>
      <c r="AD97" t="s">
        <v>209</v>
      </c>
      <c r="AE97" s="2">
        <v>100000</v>
      </c>
      <c r="AF97" s="1">
        <v>99991.32</v>
      </c>
      <c r="AG97">
        <v>0</v>
      </c>
      <c r="AH97">
        <v>0</v>
      </c>
      <c r="AI97">
        <f t="shared" si="20"/>
        <v>0</v>
      </c>
      <c r="AJ97">
        <v>0</v>
      </c>
      <c r="AK97" s="1">
        <f t="shared" si="21"/>
        <v>0</v>
      </c>
      <c r="AL97">
        <v>0</v>
      </c>
      <c r="AM97">
        <v>0</v>
      </c>
      <c r="AN97">
        <v>0</v>
      </c>
      <c r="AO97" s="1">
        <f t="shared" si="11"/>
        <v>100000</v>
      </c>
      <c r="AP97">
        <v>0</v>
      </c>
      <c r="AQ97">
        <v>8.68</v>
      </c>
      <c r="AR97">
        <v>0</v>
      </c>
      <c r="AS97">
        <v>0</v>
      </c>
      <c r="AT97">
        <v>8.68</v>
      </c>
    </row>
    <row r="98" spans="1:46" x14ac:dyDescent="0.3">
      <c r="A98" t="str">
        <f t="shared" si="12"/>
        <v>542110630011</v>
      </c>
      <c r="B98" s="99">
        <v>5</v>
      </c>
      <c r="C98" s="99" t="str">
        <f t="shared" si="13"/>
        <v>421</v>
      </c>
      <c r="D98" s="99" t="str">
        <f t="shared" si="14"/>
        <v>1</v>
      </c>
      <c r="E98" t="str">
        <f t="shared" si="15"/>
        <v>0</v>
      </c>
      <c r="F98" s="106">
        <f t="shared" si="16"/>
        <v>63</v>
      </c>
      <c r="G98" s="106" t="str">
        <f t="shared" si="17"/>
        <v>00</v>
      </c>
      <c r="H98" s="99">
        <v>11</v>
      </c>
      <c r="I98" t="str">
        <f t="shared" si="18"/>
        <v>1.1-00-26-11_26-5-037_26-63-4211-00</v>
      </c>
      <c r="J98" t="s">
        <v>124</v>
      </c>
      <c r="K98" t="s">
        <v>125</v>
      </c>
      <c r="L98" t="s">
        <v>201</v>
      </c>
      <c r="M98" t="s">
        <v>202</v>
      </c>
      <c r="N98" t="s">
        <v>49</v>
      </c>
      <c r="O98" t="s">
        <v>1166</v>
      </c>
      <c r="P98" t="s">
        <v>203</v>
      </c>
      <c r="Q98" t="s">
        <v>204</v>
      </c>
      <c r="R98">
        <v>5</v>
      </c>
      <c r="S98" t="s">
        <v>205</v>
      </c>
      <c r="T98" s="96">
        <v>63</v>
      </c>
      <c r="U98" t="s">
        <v>210</v>
      </c>
      <c r="V98" t="s">
        <v>207</v>
      </c>
      <c r="W98" t="s">
        <v>208</v>
      </c>
      <c r="X98">
        <v>4000</v>
      </c>
      <c r="Y98" t="s">
        <v>211</v>
      </c>
      <c r="Z98" t="str">
        <f t="shared" si="19"/>
        <v>421</v>
      </c>
      <c r="AA98">
        <v>4211</v>
      </c>
      <c r="AB98" t="s">
        <v>212</v>
      </c>
      <c r="AC98" s="96" t="s">
        <v>1148</v>
      </c>
      <c r="AD98" t="s">
        <v>57</v>
      </c>
      <c r="AE98" s="2">
        <v>2000000</v>
      </c>
      <c r="AF98" s="1">
        <v>2000000</v>
      </c>
      <c r="AG98" s="1">
        <v>2000000</v>
      </c>
      <c r="AH98" s="1">
        <v>2000000</v>
      </c>
      <c r="AI98">
        <f t="shared" si="20"/>
        <v>0</v>
      </c>
      <c r="AJ98" s="1">
        <v>2000000</v>
      </c>
      <c r="AK98" s="1">
        <f t="shared" si="21"/>
        <v>0</v>
      </c>
      <c r="AL98" s="1">
        <v>2000000</v>
      </c>
      <c r="AM98">
        <v>0</v>
      </c>
      <c r="AN98" s="1">
        <v>2000000</v>
      </c>
      <c r="AO98" s="1">
        <f t="shared" si="11"/>
        <v>0</v>
      </c>
      <c r="AP98">
        <v>0</v>
      </c>
      <c r="AQ98">
        <v>0</v>
      </c>
      <c r="AR98">
        <v>0</v>
      </c>
      <c r="AS98">
        <v>0</v>
      </c>
      <c r="AT98">
        <v>0</v>
      </c>
    </row>
    <row r="99" spans="1:46" x14ac:dyDescent="0.3">
      <c r="A99" t="str">
        <f t="shared" si="12"/>
        <v>538210640011</v>
      </c>
      <c r="B99" s="99">
        <v>5</v>
      </c>
      <c r="C99" s="99" t="str">
        <f t="shared" si="13"/>
        <v>382</v>
      </c>
      <c r="D99" s="99" t="str">
        <f t="shared" si="14"/>
        <v>1</v>
      </c>
      <c r="E99" t="str">
        <f t="shared" si="15"/>
        <v>0</v>
      </c>
      <c r="F99" s="106">
        <f t="shared" si="16"/>
        <v>64</v>
      </c>
      <c r="G99" s="106" t="str">
        <f t="shared" si="17"/>
        <v>00</v>
      </c>
      <c r="H99" s="99">
        <v>11</v>
      </c>
      <c r="I99" t="str">
        <f t="shared" si="18"/>
        <v>1.1-00-26-11_26-5-037_26-64-3821-00</v>
      </c>
      <c r="J99" t="s">
        <v>124</v>
      </c>
      <c r="K99" t="s">
        <v>125</v>
      </c>
      <c r="L99" t="s">
        <v>201</v>
      </c>
      <c r="M99" t="s">
        <v>202</v>
      </c>
      <c r="N99" t="s">
        <v>49</v>
      </c>
      <c r="O99" t="s">
        <v>1166</v>
      </c>
      <c r="P99" t="s">
        <v>203</v>
      </c>
      <c r="Q99" t="s">
        <v>204</v>
      </c>
      <c r="R99">
        <v>5</v>
      </c>
      <c r="S99" t="s">
        <v>205</v>
      </c>
      <c r="T99" s="96">
        <v>64</v>
      </c>
      <c r="U99" t="s">
        <v>213</v>
      </c>
      <c r="V99" t="s">
        <v>207</v>
      </c>
      <c r="W99" t="s">
        <v>208</v>
      </c>
      <c r="X99">
        <v>3000</v>
      </c>
      <c r="Y99" t="s">
        <v>44</v>
      </c>
      <c r="Z99" t="str">
        <f t="shared" si="19"/>
        <v>382</v>
      </c>
      <c r="AA99">
        <v>3821</v>
      </c>
      <c r="AB99" t="s">
        <v>144</v>
      </c>
      <c r="AC99" s="96" t="s">
        <v>1148</v>
      </c>
      <c r="AD99" t="s">
        <v>57</v>
      </c>
      <c r="AE99" s="2">
        <v>921160</v>
      </c>
      <c r="AF99" s="1">
        <v>1500000</v>
      </c>
      <c r="AG99">
        <v>0</v>
      </c>
      <c r="AH99">
        <v>0</v>
      </c>
      <c r="AI99">
        <f t="shared" si="20"/>
        <v>0</v>
      </c>
      <c r="AJ99">
        <v>0</v>
      </c>
      <c r="AK99" s="1">
        <f t="shared" si="21"/>
        <v>0</v>
      </c>
      <c r="AL99">
        <v>0</v>
      </c>
      <c r="AM99">
        <v>0</v>
      </c>
      <c r="AN99">
        <v>0</v>
      </c>
      <c r="AO99" s="1">
        <f t="shared" si="11"/>
        <v>921160</v>
      </c>
      <c r="AP99">
        <v>0</v>
      </c>
      <c r="AQ99">
        <v>0</v>
      </c>
      <c r="AR99">
        <v>0</v>
      </c>
      <c r="AS99" s="1">
        <v>578840</v>
      </c>
      <c r="AT99" s="1">
        <v>-578840</v>
      </c>
    </row>
    <row r="100" spans="1:46" x14ac:dyDescent="0.3">
      <c r="A100" t="str">
        <f t="shared" si="12"/>
        <v>522110654311</v>
      </c>
      <c r="B100" s="99">
        <v>5</v>
      </c>
      <c r="C100" s="99" t="str">
        <f t="shared" si="13"/>
        <v>221</v>
      </c>
      <c r="D100" s="99" t="str">
        <f t="shared" si="14"/>
        <v>1</v>
      </c>
      <c r="E100" t="str">
        <f t="shared" si="15"/>
        <v>0</v>
      </c>
      <c r="F100" s="106">
        <f t="shared" si="16"/>
        <v>65</v>
      </c>
      <c r="G100" s="106">
        <f t="shared" si="17"/>
        <v>43</v>
      </c>
      <c r="H100" s="99">
        <v>11</v>
      </c>
      <c r="I100" t="str">
        <f t="shared" si="18"/>
        <v>1.1-00-26-11_26-5-037_26-65-2211-43</v>
      </c>
      <c r="J100" t="s">
        <v>124</v>
      </c>
      <c r="K100" t="s">
        <v>125</v>
      </c>
      <c r="L100" t="s">
        <v>201</v>
      </c>
      <c r="M100" t="s">
        <v>202</v>
      </c>
      <c r="N100" t="s">
        <v>49</v>
      </c>
      <c r="O100" t="s">
        <v>1166</v>
      </c>
      <c r="P100" t="s">
        <v>203</v>
      </c>
      <c r="Q100" t="s">
        <v>204</v>
      </c>
      <c r="R100">
        <v>5</v>
      </c>
      <c r="S100" t="s">
        <v>205</v>
      </c>
      <c r="T100" s="96">
        <v>65</v>
      </c>
      <c r="U100" t="s">
        <v>214</v>
      </c>
      <c r="V100" t="s">
        <v>207</v>
      </c>
      <c r="W100" t="s">
        <v>208</v>
      </c>
      <c r="X100">
        <v>2000</v>
      </c>
      <c r="Y100" t="s">
        <v>66</v>
      </c>
      <c r="Z100" t="str">
        <f t="shared" si="19"/>
        <v>221</v>
      </c>
      <c r="AA100">
        <v>2211</v>
      </c>
      <c r="AB100" t="s">
        <v>155</v>
      </c>
      <c r="AC100" s="96">
        <v>43</v>
      </c>
      <c r="AD100" t="s">
        <v>215</v>
      </c>
      <c r="AE100" s="2">
        <v>580000</v>
      </c>
      <c r="AF100" s="1">
        <v>580000</v>
      </c>
      <c r="AG100">
        <v>0</v>
      </c>
      <c r="AH100">
        <v>0</v>
      </c>
      <c r="AI100">
        <f t="shared" si="20"/>
        <v>0</v>
      </c>
      <c r="AJ100">
        <v>0</v>
      </c>
      <c r="AK100" s="1">
        <f t="shared" si="21"/>
        <v>0</v>
      </c>
      <c r="AL100">
        <v>0</v>
      </c>
      <c r="AM100">
        <v>0</v>
      </c>
      <c r="AN100">
        <v>0</v>
      </c>
      <c r="AO100" s="1">
        <f t="shared" si="11"/>
        <v>580000</v>
      </c>
      <c r="AP100">
        <v>0</v>
      </c>
      <c r="AQ100">
        <v>0</v>
      </c>
      <c r="AR100">
        <v>0</v>
      </c>
      <c r="AS100">
        <v>0</v>
      </c>
      <c r="AT100">
        <v>0</v>
      </c>
    </row>
    <row r="101" spans="1:46" x14ac:dyDescent="0.3">
      <c r="A101" t="str">
        <f t="shared" si="12"/>
        <v>532610654411</v>
      </c>
      <c r="B101" s="99">
        <v>5</v>
      </c>
      <c r="C101" s="99" t="str">
        <f t="shared" si="13"/>
        <v>326</v>
      </c>
      <c r="D101" s="99" t="str">
        <f t="shared" si="14"/>
        <v>1</v>
      </c>
      <c r="E101" t="str">
        <f t="shared" si="15"/>
        <v>0</v>
      </c>
      <c r="F101" s="106">
        <f t="shared" si="16"/>
        <v>65</v>
      </c>
      <c r="G101" s="106">
        <f t="shared" si="17"/>
        <v>44</v>
      </c>
      <c r="H101" s="99">
        <v>11</v>
      </c>
      <c r="I101" t="str">
        <f t="shared" si="18"/>
        <v>1.1-00-26-11_26-5-037_26-65-3261-44</v>
      </c>
      <c r="J101" t="s">
        <v>124</v>
      </c>
      <c r="K101" t="s">
        <v>125</v>
      </c>
      <c r="L101" t="s">
        <v>201</v>
      </c>
      <c r="M101" t="s">
        <v>202</v>
      </c>
      <c r="N101" t="s">
        <v>49</v>
      </c>
      <c r="O101" t="s">
        <v>1166</v>
      </c>
      <c r="P101" t="s">
        <v>203</v>
      </c>
      <c r="Q101" t="s">
        <v>204</v>
      </c>
      <c r="R101">
        <v>5</v>
      </c>
      <c r="S101" t="s">
        <v>205</v>
      </c>
      <c r="T101" s="96">
        <v>65</v>
      </c>
      <c r="U101" t="s">
        <v>214</v>
      </c>
      <c r="V101" t="s">
        <v>207</v>
      </c>
      <c r="W101" t="s">
        <v>208</v>
      </c>
      <c r="X101">
        <v>3000</v>
      </c>
      <c r="Y101" t="s">
        <v>44</v>
      </c>
      <c r="Z101" t="str">
        <f t="shared" si="19"/>
        <v>326</v>
      </c>
      <c r="AA101">
        <v>3261</v>
      </c>
      <c r="AB101" t="s">
        <v>216</v>
      </c>
      <c r="AC101" s="96">
        <v>44</v>
      </c>
      <c r="AD101" t="s">
        <v>217</v>
      </c>
      <c r="AE101" s="2">
        <v>560000</v>
      </c>
      <c r="AF101" s="1">
        <v>560000</v>
      </c>
      <c r="AG101">
        <v>0</v>
      </c>
      <c r="AH101">
        <v>0</v>
      </c>
      <c r="AI101">
        <f t="shared" si="20"/>
        <v>0</v>
      </c>
      <c r="AJ101">
        <v>0</v>
      </c>
      <c r="AK101" s="1">
        <f t="shared" si="21"/>
        <v>0</v>
      </c>
      <c r="AL101">
        <v>0</v>
      </c>
      <c r="AM101">
        <v>0</v>
      </c>
      <c r="AN101">
        <v>0</v>
      </c>
      <c r="AO101" s="1">
        <f t="shared" si="11"/>
        <v>560000</v>
      </c>
      <c r="AP101">
        <v>0</v>
      </c>
      <c r="AQ101">
        <v>0</v>
      </c>
      <c r="AR101">
        <v>0</v>
      </c>
      <c r="AS101">
        <v>0</v>
      </c>
      <c r="AT101">
        <v>0</v>
      </c>
    </row>
    <row r="102" spans="1:46" x14ac:dyDescent="0.3">
      <c r="A102" t="str">
        <f t="shared" si="12"/>
        <v>538210650011</v>
      </c>
      <c r="B102" s="99">
        <v>5</v>
      </c>
      <c r="C102" s="99" t="str">
        <f t="shared" si="13"/>
        <v>382</v>
      </c>
      <c r="D102" s="99" t="str">
        <f t="shared" si="14"/>
        <v>1</v>
      </c>
      <c r="E102" t="str">
        <f t="shared" si="15"/>
        <v>0</v>
      </c>
      <c r="F102" s="106">
        <f t="shared" si="16"/>
        <v>65</v>
      </c>
      <c r="G102" s="106" t="str">
        <f t="shared" si="17"/>
        <v>00</v>
      </c>
      <c r="H102" s="99">
        <v>11</v>
      </c>
      <c r="I102" t="str">
        <f t="shared" si="18"/>
        <v>1.1-00-26-11_26-5-037_26-65-3821-00</v>
      </c>
      <c r="J102" t="s">
        <v>124</v>
      </c>
      <c r="K102" t="s">
        <v>125</v>
      </c>
      <c r="L102" t="s">
        <v>201</v>
      </c>
      <c r="M102" t="s">
        <v>202</v>
      </c>
      <c r="N102" t="s">
        <v>49</v>
      </c>
      <c r="O102" t="s">
        <v>1166</v>
      </c>
      <c r="P102" t="s">
        <v>203</v>
      </c>
      <c r="Q102" t="s">
        <v>204</v>
      </c>
      <c r="R102">
        <v>5</v>
      </c>
      <c r="S102" t="s">
        <v>205</v>
      </c>
      <c r="T102" s="96">
        <v>65</v>
      </c>
      <c r="U102" t="s">
        <v>214</v>
      </c>
      <c r="V102" t="s">
        <v>207</v>
      </c>
      <c r="W102" t="s">
        <v>208</v>
      </c>
      <c r="X102">
        <v>3000</v>
      </c>
      <c r="Y102" t="s">
        <v>44</v>
      </c>
      <c r="Z102" t="str">
        <f t="shared" si="19"/>
        <v>382</v>
      </c>
      <c r="AA102">
        <v>3821</v>
      </c>
      <c r="AB102" t="s">
        <v>144</v>
      </c>
      <c r="AC102" s="96" t="s">
        <v>1148</v>
      </c>
      <c r="AD102" t="s">
        <v>57</v>
      </c>
      <c r="AE102" s="2">
        <v>578840</v>
      </c>
      <c r="AF102">
        <v>0</v>
      </c>
      <c r="AG102" s="1">
        <v>578840</v>
      </c>
      <c r="AH102" s="1">
        <v>578840</v>
      </c>
      <c r="AI102">
        <f t="shared" si="20"/>
        <v>578840</v>
      </c>
      <c r="AJ102">
        <v>0</v>
      </c>
      <c r="AK102" s="1">
        <f t="shared" si="21"/>
        <v>0</v>
      </c>
      <c r="AL102">
        <v>0</v>
      </c>
      <c r="AM102">
        <v>0</v>
      </c>
      <c r="AN102">
        <v>0</v>
      </c>
      <c r="AO102" s="1">
        <f t="shared" si="11"/>
        <v>0</v>
      </c>
      <c r="AP102">
        <v>0</v>
      </c>
      <c r="AQ102" s="1">
        <v>578840</v>
      </c>
      <c r="AR102">
        <v>0</v>
      </c>
      <c r="AS102">
        <v>0</v>
      </c>
      <c r="AT102" s="1">
        <v>578840</v>
      </c>
    </row>
    <row r="103" spans="1:46" x14ac:dyDescent="0.3">
      <c r="A103" t="str">
        <f t="shared" si="12"/>
        <v>538210654111</v>
      </c>
      <c r="B103" s="99">
        <v>5</v>
      </c>
      <c r="C103" s="99" t="str">
        <f t="shared" si="13"/>
        <v>382</v>
      </c>
      <c r="D103" s="99" t="str">
        <f t="shared" si="14"/>
        <v>1</v>
      </c>
      <c r="E103" t="str">
        <f t="shared" si="15"/>
        <v>0</v>
      </c>
      <c r="F103" s="106">
        <f t="shared" si="16"/>
        <v>65</v>
      </c>
      <c r="G103" s="106">
        <f t="shared" si="17"/>
        <v>41</v>
      </c>
      <c r="H103" s="99">
        <v>11</v>
      </c>
      <c r="I103" t="str">
        <f t="shared" si="18"/>
        <v>1.1-00-26-11_26-5-037_26-65-3821-41</v>
      </c>
      <c r="J103" t="s">
        <v>124</v>
      </c>
      <c r="K103" t="s">
        <v>125</v>
      </c>
      <c r="L103" t="s">
        <v>201</v>
      </c>
      <c r="M103" t="s">
        <v>202</v>
      </c>
      <c r="N103" t="s">
        <v>49</v>
      </c>
      <c r="O103" t="s">
        <v>1166</v>
      </c>
      <c r="P103" t="s">
        <v>203</v>
      </c>
      <c r="Q103" t="s">
        <v>204</v>
      </c>
      <c r="R103">
        <v>5</v>
      </c>
      <c r="S103" t="s">
        <v>205</v>
      </c>
      <c r="T103" s="96">
        <v>65</v>
      </c>
      <c r="U103" t="s">
        <v>214</v>
      </c>
      <c r="V103" t="s">
        <v>207</v>
      </c>
      <c r="W103" t="s">
        <v>208</v>
      </c>
      <c r="X103">
        <v>3000</v>
      </c>
      <c r="Y103" t="s">
        <v>44</v>
      </c>
      <c r="Z103" t="str">
        <f t="shared" si="19"/>
        <v>382</v>
      </c>
      <c r="AA103">
        <v>3821</v>
      </c>
      <c r="AB103" t="s">
        <v>144</v>
      </c>
      <c r="AC103" s="96">
        <v>41</v>
      </c>
      <c r="AD103" t="s">
        <v>218</v>
      </c>
      <c r="AE103" s="2">
        <v>1500000</v>
      </c>
      <c r="AF103" s="1">
        <v>1500000</v>
      </c>
      <c r="AG103">
        <v>0</v>
      </c>
      <c r="AH103">
        <v>0</v>
      </c>
      <c r="AI103">
        <f t="shared" si="20"/>
        <v>0</v>
      </c>
      <c r="AJ103">
        <v>0</v>
      </c>
      <c r="AK103" s="1">
        <f t="shared" si="21"/>
        <v>0</v>
      </c>
      <c r="AL103">
        <v>0</v>
      </c>
      <c r="AM103">
        <v>0</v>
      </c>
      <c r="AN103">
        <v>0</v>
      </c>
      <c r="AO103" s="1">
        <f t="shared" si="11"/>
        <v>1500000</v>
      </c>
      <c r="AP103">
        <v>0</v>
      </c>
      <c r="AQ103">
        <v>0</v>
      </c>
      <c r="AR103">
        <v>0</v>
      </c>
      <c r="AS103">
        <v>0</v>
      </c>
      <c r="AT103">
        <v>0</v>
      </c>
    </row>
    <row r="104" spans="1:46" x14ac:dyDescent="0.3">
      <c r="A104" t="str">
        <f t="shared" si="12"/>
        <v>538210654611</v>
      </c>
      <c r="B104" s="99">
        <v>5</v>
      </c>
      <c r="C104" s="99" t="str">
        <f t="shared" si="13"/>
        <v>382</v>
      </c>
      <c r="D104" s="99" t="str">
        <f t="shared" si="14"/>
        <v>1</v>
      </c>
      <c r="E104" t="str">
        <f t="shared" si="15"/>
        <v>0</v>
      </c>
      <c r="F104" s="106">
        <f t="shared" si="16"/>
        <v>65</v>
      </c>
      <c r="G104" s="106">
        <f t="shared" si="17"/>
        <v>46</v>
      </c>
      <c r="H104" s="99">
        <v>11</v>
      </c>
      <c r="I104" t="str">
        <f t="shared" si="18"/>
        <v>1.1-00-26-11_26-5-037_26-65-3821-46</v>
      </c>
      <c r="J104" t="s">
        <v>124</v>
      </c>
      <c r="K104" t="s">
        <v>125</v>
      </c>
      <c r="L104" t="s">
        <v>201</v>
      </c>
      <c r="M104" t="s">
        <v>202</v>
      </c>
      <c r="N104" t="s">
        <v>49</v>
      </c>
      <c r="O104" t="s">
        <v>1166</v>
      </c>
      <c r="P104" t="s">
        <v>203</v>
      </c>
      <c r="Q104" t="s">
        <v>204</v>
      </c>
      <c r="R104">
        <v>5</v>
      </c>
      <c r="S104" t="s">
        <v>205</v>
      </c>
      <c r="T104" s="96">
        <v>65</v>
      </c>
      <c r="U104" t="s">
        <v>214</v>
      </c>
      <c r="V104" t="s">
        <v>207</v>
      </c>
      <c r="W104" t="s">
        <v>208</v>
      </c>
      <c r="X104">
        <v>3000</v>
      </c>
      <c r="Y104" t="s">
        <v>44</v>
      </c>
      <c r="Z104" t="str">
        <f t="shared" si="19"/>
        <v>382</v>
      </c>
      <c r="AA104">
        <v>3821</v>
      </c>
      <c r="AB104" t="s">
        <v>144</v>
      </c>
      <c r="AC104" s="96">
        <v>46</v>
      </c>
      <c r="AD104" t="s">
        <v>219</v>
      </c>
      <c r="AE104" s="2">
        <v>500000</v>
      </c>
      <c r="AF104" s="1">
        <v>499991.24</v>
      </c>
      <c r="AG104">
        <v>0</v>
      </c>
      <c r="AH104">
        <v>0</v>
      </c>
      <c r="AI104">
        <f t="shared" si="20"/>
        <v>0</v>
      </c>
      <c r="AJ104">
        <v>0</v>
      </c>
      <c r="AK104" s="1">
        <f t="shared" si="21"/>
        <v>0</v>
      </c>
      <c r="AL104">
        <v>0</v>
      </c>
      <c r="AM104">
        <v>0</v>
      </c>
      <c r="AN104">
        <v>0</v>
      </c>
      <c r="AO104" s="1">
        <f t="shared" si="11"/>
        <v>500000</v>
      </c>
      <c r="AP104">
        <v>0</v>
      </c>
      <c r="AQ104">
        <v>8.76</v>
      </c>
      <c r="AR104">
        <v>0</v>
      </c>
      <c r="AS104">
        <v>0</v>
      </c>
      <c r="AT104">
        <v>8.76</v>
      </c>
    </row>
    <row r="105" spans="1:46" x14ac:dyDescent="0.3">
      <c r="A105" t="str">
        <f t="shared" si="12"/>
        <v>538210654711</v>
      </c>
      <c r="B105" s="99">
        <v>5</v>
      </c>
      <c r="C105" s="99" t="str">
        <f t="shared" si="13"/>
        <v>382</v>
      </c>
      <c r="D105" s="99" t="str">
        <f t="shared" si="14"/>
        <v>1</v>
      </c>
      <c r="E105" t="str">
        <f t="shared" si="15"/>
        <v>0</v>
      </c>
      <c r="F105" s="106">
        <f t="shared" si="16"/>
        <v>65</v>
      </c>
      <c r="G105" s="106">
        <f t="shared" si="17"/>
        <v>47</v>
      </c>
      <c r="H105" s="99">
        <v>11</v>
      </c>
      <c r="I105" t="str">
        <f t="shared" si="18"/>
        <v>1.1-00-26-11_26-5-037_26-65-3821-47</v>
      </c>
      <c r="J105" t="s">
        <v>124</v>
      </c>
      <c r="K105" t="s">
        <v>125</v>
      </c>
      <c r="L105" t="s">
        <v>201</v>
      </c>
      <c r="M105" t="s">
        <v>202</v>
      </c>
      <c r="N105" t="s">
        <v>49</v>
      </c>
      <c r="O105" t="s">
        <v>1166</v>
      </c>
      <c r="P105" t="s">
        <v>203</v>
      </c>
      <c r="Q105" t="s">
        <v>204</v>
      </c>
      <c r="R105">
        <v>5</v>
      </c>
      <c r="S105" t="s">
        <v>205</v>
      </c>
      <c r="T105" s="96">
        <v>65</v>
      </c>
      <c r="U105" t="s">
        <v>214</v>
      </c>
      <c r="V105" t="s">
        <v>207</v>
      </c>
      <c r="W105" t="s">
        <v>208</v>
      </c>
      <c r="X105">
        <v>3000</v>
      </c>
      <c r="Y105" t="s">
        <v>44</v>
      </c>
      <c r="Z105" t="str">
        <f t="shared" si="19"/>
        <v>382</v>
      </c>
      <c r="AA105">
        <v>3821</v>
      </c>
      <c r="AB105" t="s">
        <v>144</v>
      </c>
      <c r="AC105" s="96">
        <v>47</v>
      </c>
      <c r="AD105" t="s">
        <v>220</v>
      </c>
      <c r="AE105" s="2">
        <v>500000</v>
      </c>
      <c r="AF105" s="1">
        <v>499991.24</v>
      </c>
      <c r="AG105" s="1">
        <v>495200.01</v>
      </c>
      <c r="AH105" s="1">
        <v>495200.01</v>
      </c>
      <c r="AI105">
        <f t="shared" si="20"/>
        <v>495200.01</v>
      </c>
      <c r="AJ105">
        <v>0</v>
      </c>
      <c r="AK105" s="1">
        <f t="shared" si="21"/>
        <v>0</v>
      </c>
      <c r="AL105">
        <v>0</v>
      </c>
      <c r="AM105">
        <v>0</v>
      </c>
      <c r="AN105">
        <v>0</v>
      </c>
      <c r="AO105" s="1">
        <f t="shared" si="11"/>
        <v>4799.9899999999907</v>
      </c>
      <c r="AP105">
        <v>0</v>
      </c>
      <c r="AQ105">
        <v>8.76</v>
      </c>
      <c r="AR105">
        <v>0</v>
      </c>
      <c r="AS105">
        <v>0</v>
      </c>
      <c r="AT105">
        <v>8.76</v>
      </c>
    </row>
    <row r="106" spans="1:46" x14ac:dyDescent="0.3">
      <c r="A106" t="str">
        <f t="shared" si="12"/>
        <v>538210654811</v>
      </c>
      <c r="B106" s="99">
        <v>5</v>
      </c>
      <c r="C106" s="99" t="str">
        <f t="shared" si="13"/>
        <v>382</v>
      </c>
      <c r="D106" s="99" t="str">
        <f t="shared" si="14"/>
        <v>1</v>
      </c>
      <c r="E106" t="str">
        <f t="shared" si="15"/>
        <v>0</v>
      </c>
      <c r="F106" s="106">
        <f t="shared" si="16"/>
        <v>65</v>
      </c>
      <c r="G106" s="106">
        <f t="shared" si="17"/>
        <v>48</v>
      </c>
      <c r="H106" s="99">
        <v>11</v>
      </c>
      <c r="I106" t="str">
        <f t="shared" si="18"/>
        <v>1.1-00-26-11_26-5-037_26-65-3821-48</v>
      </c>
      <c r="J106" t="s">
        <v>124</v>
      </c>
      <c r="K106" t="s">
        <v>125</v>
      </c>
      <c r="L106" t="s">
        <v>201</v>
      </c>
      <c r="M106" t="s">
        <v>202</v>
      </c>
      <c r="N106" t="s">
        <v>49</v>
      </c>
      <c r="O106" t="s">
        <v>1166</v>
      </c>
      <c r="P106" t="s">
        <v>203</v>
      </c>
      <c r="Q106" t="s">
        <v>204</v>
      </c>
      <c r="R106">
        <v>5</v>
      </c>
      <c r="S106" t="s">
        <v>205</v>
      </c>
      <c r="T106" s="96">
        <v>65</v>
      </c>
      <c r="U106" t="s">
        <v>214</v>
      </c>
      <c r="V106" t="s">
        <v>207</v>
      </c>
      <c r="W106" t="s">
        <v>208</v>
      </c>
      <c r="X106">
        <v>3000</v>
      </c>
      <c r="Y106" t="s">
        <v>44</v>
      </c>
      <c r="Z106" t="str">
        <f t="shared" si="19"/>
        <v>382</v>
      </c>
      <c r="AA106">
        <v>3821</v>
      </c>
      <c r="AB106" t="s">
        <v>144</v>
      </c>
      <c r="AC106" s="96">
        <v>48</v>
      </c>
      <c r="AD106" t="s">
        <v>221</v>
      </c>
      <c r="AE106" s="2">
        <v>387000</v>
      </c>
      <c r="AF106" s="1">
        <v>387008.76</v>
      </c>
      <c r="AG106">
        <v>0</v>
      </c>
      <c r="AH106">
        <v>0</v>
      </c>
      <c r="AI106">
        <f t="shared" si="20"/>
        <v>0</v>
      </c>
      <c r="AJ106">
        <v>0</v>
      </c>
      <c r="AK106" s="1">
        <f t="shared" si="21"/>
        <v>0</v>
      </c>
      <c r="AL106">
        <v>0</v>
      </c>
      <c r="AM106">
        <v>0</v>
      </c>
      <c r="AN106">
        <v>0</v>
      </c>
      <c r="AO106" s="1">
        <f t="shared" si="11"/>
        <v>387000</v>
      </c>
      <c r="AP106">
        <v>0</v>
      </c>
      <c r="AQ106">
        <v>0</v>
      </c>
      <c r="AR106">
        <v>0</v>
      </c>
      <c r="AS106">
        <v>8.76</v>
      </c>
      <c r="AT106">
        <v>-8.76</v>
      </c>
    </row>
    <row r="107" spans="1:46" x14ac:dyDescent="0.3">
      <c r="A107" t="str">
        <f t="shared" si="12"/>
        <v>538210655211</v>
      </c>
      <c r="B107" s="99">
        <v>5</v>
      </c>
      <c r="C107" s="99" t="str">
        <f t="shared" si="13"/>
        <v>382</v>
      </c>
      <c r="D107" s="99" t="str">
        <f t="shared" si="14"/>
        <v>1</v>
      </c>
      <c r="E107" t="str">
        <f t="shared" si="15"/>
        <v>0</v>
      </c>
      <c r="F107" s="106">
        <f t="shared" si="16"/>
        <v>65</v>
      </c>
      <c r="G107" s="106">
        <f t="shared" si="17"/>
        <v>52</v>
      </c>
      <c r="H107" s="99">
        <v>11</v>
      </c>
      <c r="I107" t="str">
        <f t="shared" si="18"/>
        <v>1.1-00-26-11_26-5-037_26-65-3821-52</v>
      </c>
      <c r="J107" t="s">
        <v>124</v>
      </c>
      <c r="K107" t="s">
        <v>125</v>
      </c>
      <c r="L107" t="s">
        <v>201</v>
      </c>
      <c r="M107" t="s">
        <v>202</v>
      </c>
      <c r="N107" t="s">
        <v>49</v>
      </c>
      <c r="O107" t="s">
        <v>1166</v>
      </c>
      <c r="P107" t="s">
        <v>203</v>
      </c>
      <c r="Q107" t="s">
        <v>204</v>
      </c>
      <c r="R107">
        <v>5</v>
      </c>
      <c r="S107" t="s">
        <v>205</v>
      </c>
      <c r="T107" s="96">
        <v>65</v>
      </c>
      <c r="U107" t="s">
        <v>214</v>
      </c>
      <c r="V107" t="s">
        <v>207</v>
      </c>
      <c r="W107" t="s">
        <v>208</v>
      </c>
      <c r="X107">
        <v>3000</v>
      </c>
      <c r="Y107" t="s">
        <v>44</v>
      </c>
      <c r="Z107" t="str">
        <f t="shared" si="19"/>
        <v>382</v>
      </c>
      <c r="AA107">
        <v>3821</v>
      </c>
      <c r="AB107" t="s">
        <v>144</v>
      </c>
      <c r="AC107" s="96">
        <v>52</v>
      </c>
      <c r="AD107" t="s">
        <v>222</v>
      </c>
      <c r="AE107" s="2">
        <v>250000</v>
      </c>
      <c r="AF107" s="1">
        <v>250008.76</v>
      </c>
      <c r="AG107">
        <v>0</v>
      </c>
      <c r="AH107">
        <v>0</v>
      </c>
      <c r="AI107">
        <f t="shared" si="20"/>
        <v>0</v>
      </c>
      <c r="AJ107">
        <v>0</v>
      </c>
      <c r="AK107" s="1">
        <f t="shared" si="21"/>
        <v>0</v>
      </c>
      <c r="AL107">
        <v>0</v>
      </c>
      <c r="AM107">
        <v>0</v>
      </c>
      <c r="AN107">
        <v>0</v>
      </c>
      <c r="AO107" s="1">
        <f t="shared" si="11"/>
        <v>250000</v>
      </c>
      <c r="AP107">
        <v>0</v>
      </c>
      <c r="AQ107">
        <v>0</v>
      </c>
      <c r="AR107">
        <v>0</v>
      </c>
      <c r="AS107">
        <v>8.76</v>
      </c>
      <c r="AT107">
        <v>-8.76</v>
      </c>
    </row>
    <row r="108" spans="1:46" x14ac:dyDescent="0.3">
      <c r="A108" t="str">
        <f t="shared" si="12"/>
        <v>538210655411</v>
      </c>
      <c r="B108" s="99">
        <v>5</v>
      </c>
      <c r="C108" s="99" t="str">
        <f t="shared" si="13"/>
        <v>382</v>
      </c>
      <c r="D108" s="99" t="str">
        <f t="shared" si="14"/>
        <v>1</v>
      </c>
      <c r="E108" t="str">
        <f t="shared" si="15"/>
        <v>0</v>
      </c>
      <c r="F108" s="106">
        <f t="shared" si="16"/>
        <v>65</v>
      </c>
      <c r="G108" s="106">
        <f t="shared" si="17"/>
        <v>54</v>
      </c>
      <c r="H108" s="99">
        <v>11</v>
      </c>
      <c r="I108" t="str">
        <f t="shared" si="18"/>
        <v>1.1-00-26-11_26-5-037_26-65-3821-54</v>
      </c>
      <c r="J108" t="s">
        <v>124</v>
      </c>
      <c r="K108" t="s">
        <v>125</v>
      </c>
      <c r="L108" t="s">
        <v>201</v>
      </c>
      <c r="M108" t="s">
        <v>202</v>
      </c>
      <c r="N108" t="s">
        <v>49</v>
      </c>
      <c r="O108" t="s">
        <v>1166</v>
      </c>
      <c r="P108" t="s">
        <v>203</v>
      </c>
      <c r="Q108" t="s">
        <v>204</v>
      </c>
      <c r="R108">
        <v>5</v>
      </c>
      <c r="S108" t="s">
        <v>205</v>
      </c>
      <c r="T108" s="96">
        <v>65</v>
      </c>
      <c r="U108" t="s">
        <v>214</v>
      </c>
      <c r="V108" t="s">
        <v>207</v>
      </c>
      <c r="W108" t="s">
        <v>208</v>
      </c>
      <c r="X108">
        <v>3000</v>
      </c>
      <c r="Y108" t="s">
        <v>44</v>
      </c>
      <c r="Z108" t="str">
        <f t="shared" si="19"/>
        <v>382</v>
      </c>
      <c r="AA108">
        <v>3821</v>
      </c>
      <c r="AB108" t="s">
        <v>144</v>
      </c>
      <c r="AC108" s="96">
        <v>54</v>
      </c>
      <c r="AD108" t="s">
        <v>223</v>
      </c>
      <c r="AE108" s="2">
        <v>240000</v>
      </c>
      <c r="AF108" s="1">
        <v>240000</v>
      </c>
      <c r="AG108">
        <v>0</v>
      </c>
      <c r="AH108">
        <v>0</v>
      </c>
      <c r="AI108">
        <f t="shared" si="20"/>
        <v>0</v>
      </c>
      <c r="AJ108">
        <v>0</v>
      </c>
      <c r="AK108" s="1">
        <f t="shared" si="21"/>
        <v>0</v>
      </c>
      <c r="AL108">
        <v>0</v>
      </c>
      <c r="AM108">
        <v>0</v>
      </c>
      <c r="AN108">
        <v>0</v>
      </c>
      <c r="AO108" s="1">
        <f t="shared" si="11"/>
        <v>240000</v>
      </c>
      <c r="AP108">
        <v>0</v>
      </c>
      <c r="AQ108">
        <v>0</v>
      </c>
      <c r="AR108">
        <v>0</v>
      </c>
      <c r="AS108">
        <v>0</v>
      </c>
      <c r="AT108">
        <v>0</v>
      </c>
    </row>
    <row r="109" spans="1:46" x14ac:dyDescent="0.3">
      <c r="A109" t="str">
        <f t="shared" si="12"/>
        <v>538210655511</v>
      </c>
      <c r="B109" s="99">
        <v>5</v>
      </c>
      <c r="C109" s="99" t="str">
        <f t="shared" si="13"/>
        <v>382</v>
      </c>
      <c r="D109" s="99" t="str">
        <f t="shared" si="14"/>
        <v>1</v>
      </c>
      <c r="E109" t="str">
        <f t="shared" si="15"/>
        <v>0</v>
      </c>
      <c r="F109" s="106">
        <f t="shared" si="16"/>
        <v>65</v>
      </c>
      <c r="G109" s="106">
        <f t="shared" si="17"/>
        <v>55</v>
      </c>
      <c r="H109" s="99">
        <v>11</v>
      </c>
      <c r="I109" t="str">
        <f t="shared" si="18"/>
        <v>1.1-00-26-11_26-5-037_26-65-3821-55</v>
      </c>
      <c r="J109" t="s">
        <v>124</v>
      </c>
      <c r="K109" t="s">
        <v>125</v>
      </c>
      <c r="L109" t="s">
        <v>201</v>
      </c>
      <c r="M109" t="s">
        <v>202</v>
      </c>
      <c r="N109" t="s">
        <v>49</v>
      </c>
      <c r="O109" t="s">
        <v>1166</v>
      </c>
      <c r="P109" t="s">
        <v>203</v>
      </c>
      <c r="Q109" t="s">
        <v>204</v>
      </c>
      <c r="R109">
        <v>5</v>
      </c>
      <c r="S109" t="s">
        <v>205</v>
      </c>
      <c r="T109" s="96">
        <v>65</v>
      </c>
      <c r="U109" t="s">
        <v>214</v>
      </c>
      <c r="V109" t="s">
        <v>207</v>
      </c>
      <c r="W109" t="s">
        <v>208</v>
      </c>
      <c r="X109">
        <v>3000</v>
      </c>
      <c r="Y109" t="s">
        <v>44</v>
      </c>
      <c r="Z109" t="str">
        <f t="shared" si="19"/>
        <v>382</v>
      </c>
      <c r="AA109">
        <v>3821</v>
      </c>
      <c r="AB109" t="s">
        <v>144</v>
      </c>
      <c r="AC109" s="96">
        <v>55</v>
      </c>
      <c r="AD109" t="s">
        <v>224</v>
      </c>
      <c r="AE109" s="2">
        <v>200000</v>
      </c>
      <c r="AF109" s="1">
        <v>199991.24</v>
      </c>
      <c r="AG109">
        <v>0</v>
      </c>
      <c r="AH109">
        <v>0</v>
      </c>
      <c r="AI109">
        <f t="shared" si="20"/>
        <v>0</v>
      </c>
      <c r="AJ109">
        <v>0</v>
      </c>
      <c r="AK109" s="1">
        <f t="shared" si="21"/>
        <v>0</v>
      </c>
      <c r="AL109">
        <v>0</v>
      </c>
      <c r="AM109">
        <v>0</v>
      </c>
      <c r="AN109">
        <v>0</v>
      </c>
      <c r="AO109" s="1">
        <f t="shared" si="11"/>
        <v>200000</v>
      </c>
      <c r="AP109">
        <v>0</v>
      </c>
      <c r="AQ109">
        <v>8.76</v>
      </c>
      <c r="AR109">
        <v>0</v>
      </c>
      <c r="AS109">
        <v>0</v>
      </c>
      <c r="AT109">
        <v>8.76</v>
      </c>
    </row>
    <row r="110" spans="1:46" x14ac:dyDescent="0.3">
      <c r="A110" t="str">
        <f t="shared" si="12"/>
        <v>538210655611</v>
      </c>
      <c r="B110" s="99">
        <v>5</v>
      </c>
      <c r="C110" s="99" t="str">
        <f t="shared" si="13"/>
        <v>382</v>
      </c>
      <c r="D110" s="99" t="str">
        <f t="shared" si="14"/>
        <v>1</v>
      </c>
      <c r="E110" t="str">
        <f t="shared" si="15"/>
        <v>0</v>
      </c>
      <c r="F110" s="106">
        <f t="shared" si="16"/>
        <v>65</v>
      </c>
      <c r="G110" s="106">
        <f t="shared" si="17"/>
        <v>56</v>
      </c>
      <c r="H110" s="99">
        <v>11</v>
      </c>
      <c r="I110" t="str">
        <f t="shared" si="18"/>
        <v>1.1-00-26-11_26-5-037_26-65-3821-56</v>
      </c>
      <c r="J110" t="s">
        <v>124</v>
      </c>
      <c r="K110" t="s">
        <v>125</v>
      </c>
      <c r="L110" t="s">
        <v>201</v>
      </c>
      <c r="M110" t="s">
        <v>202</v>
      </c>
      <c r="N110" t="s">
        <v>49</v>
      </c>
      <c r="O110" t="s">
        <v>1166</v>
      </c>
      <c r="P110" t="s">
        <v>203</v>
      </c>
      <c r="Q110" t="s">
        <v>204</v>
      </c>
      <c r="R110">
        <v>5</v>
      </c>
      <c r="S110" t="s">
        <v>205</v>
      </c>
      <c r="T110" s="96">
        <v>65</v>
      </c>
      <c r="U110" t="s">
        <v>214</v>
      </c>
      <c r="V110" t="s">
        <v>207</v>
      </c>
      <c r="W110" t="s">
        <v>208</v>
      </c>
      <c r="X110">
        <v>3000</v>
      </c>
      <c r="Y110" t="s">
        <v>44</v>
      </c>
      <c r="Z110" t="str">
        <f t="shared" si="19"/>
        <v>382</v>
      </c>
      <c r="AA110">
        <v>3821</v>
      </c>
      <c r="AB110" t="s">
        <v>144</v>
      </c>
      <c r="AC110" s="96">
        <v>56</v>
      </c>
      <c r="AD110" t="s">
        <v>225</v>
      </c>
      <c r="AE110" s="2">
        <v>196000</v>
      </c>
      <c r="AF110" s="1">
        <v>196008.76</v>
      </c>
      <c r="AG110">
        <v>0</v>
      </c>
      <c r="AH110">
        <v>0</v>
      </c>
      <c r="AI110">
        <f t="shared" si="20"/>
        <v>0</v>
      </c>
      <c r="AJ110">
        <v>0</v>
      </c>
      <c r="AK110" s="1">
        <f t="shared" si="21"/>
        <v>0</v>
      </c>
      <c r="AL110">
        <v>0</v>
      </c>
      <c r="AM110">
        <v>0</v>
      </c>
      <c r="AN110">
        <v>0</v>
      </c>
      <c r="AO110" s="1">
        <f t="shared" si="11"/>
        <v>196000</v>
      </c>
      <c r="AP110">
        <v>0</v>
      </c>
      <c r="AQ110">
        <v>0</v>
      </c>
      <c r="AR110">
        <v>0</v>
      </c>
      <c r="AS110">
        <v>8.76</v>
      </c>
      <c r="AT110">
        <v>-8.76</v>
      </c>
    </row>
    <row r="111" spans="1:46" x14ac:dyDescent="0.3">
      <c r="A111" t="str">
        <f t="shared" si="12"/>
        <v>544110650011</v>
      </c>
      <c r="B111" s="99">
        <v>5</v>
      </c>
      <c r="C111" s="99" t="str">
        <f t="shared" si="13"/>
        <v>441</v>
      </c>
      <c r="D111" s="99" t="str">
        <f t="shared" si="14"/>
        <v>1</v>
      </c>
      <c r="E111" t="str">
        <f t="shared" si="15"/>
        <v>0</v>
      </c>
      <c r="F111" s="106">
        <f t="shared" si="16"/>
        <v>65</v>
      </c>
      <c r="G111" s="106" t="str">
        <f t="shared" si="17"/>
        <v>00</v>
      </c>
      <c r="H111" s="99">
        <v>11</v>
      </c>
      <c r="I111" t="str">
        <f t="shared" si="18"/>
        <v>1.1-00-26-11_26-5-037_26-65-4411-00</v>
      </c>
      <c r="J111" t="s">
        <v>124</v>
      </c>
      <c r="K111" t="s">
        <v>125</v>
      </c>
      <c r="L111" t="s">
        <v>201</v>
      </c>
      <c r="M111" t="s">
        <v>202</v>
      </c>
      <c r="N111" t="s">
        <v>49</v>
      </c>
      <c r="O111" t="s">
        <v>1166</v>
      </c>
      <c r="P111" t="s">
        <v>203</v>
      </c>
      <c r="Q111" t="s">
        <v>204</v>
      </c>
      <c r="R111">
        <v>5</v>
      </c>
      <c r="S111" t="s">
        <v>205</v>
      </c>
      <c r="T111" s="96">
        <v>65</v>
      </c>
      <c r="U111" t="s">
        <v>214</v>
      </c>
      <c r="V111" t="s">
        <v>207</v>
      </c>
      <c r="W111" t="s">
        <v>208</v>
      </c>
      <c r="X111">
        <v>4000</v>
      </c>
      <c r="Y111" t="s">
        <v>211</v>
      </c>
      <c r="Z111" t="str">
        <f t="shared" si="19"/>
        <v>441</v>
      </c>
      <c r="AA111">
        <v>4411</v>
      </c>
      <c r="AB111" t="s">
        <v>226</v>
      </c>
      <c r="AC111" s="96" t="s">
        <v>1148</v>
      </c>
      <c r="AD111" t="s">
        <v>57</v>
      </c>
      <c r="AE111" s="2">
        <v>200000</v>
      </c>
      <c r="AF111" s="1">
        <v>199988.08</v>
      </c>
      <c r="AG111">
        <v>0</v>
      </c>
      <c r="AH111">
        <v>0</v>
      </c>
      <c r="AI111">
        <f t="shared" si="20"/>
        <v>0</v>
      </c>
      <c r="AJ111">
        <v>0</v>
      </c>
      <c r="AK111" s="1">
        <f t="shared" si="21"/>
        <v>0</v>
      </c>
      <c r="AL111">
        <v>0</v>
      </c>
      <c r="AM111">
        <v>0</v>
      </c>
      <c r="AN111">
        <v>0</v>
      </c>
      <c r="AO111" s="1">
        <f t="shared" si="11"/>
        <v>200000</v>
      </c>
      <c r="AP111">
        <v>0</v>
      </c>
      <c r="AQ111">
        <v>11.92</v>
      </c>
      <c r="AR111">
        <v>0</v>
      </c>
      <c r="AS111">
        <v>0</v>
      </c>
      <c r="AT111">
        <v>11.92</v>
      </c>
    </row>
    <row r="112" spans="1:46" x14ac:dyDescent="0.3">
      <c r="A112" t="str">
        <f t="shared" si="12"/>
        <v>544110655811</v>
      </c>
      <c r="B112" s="99">
        <v>5</v>
      </c>
      <c r="C112" s="99" t="str">
        <f t="shared" si="13"/>
        <v>441</v>
      </c>
      <c r="D112" s="99" t="str">
        <f t="shared" si="14"/>
        <v>1</v>
      </c>
      <c r="E112" t="str">
        <f t="shared" si="15"/>
        <v>0</v>
      </c>
      <c r="F112" s="106">
        <f t="shared" si="16"/>
        <v>65</v>
      </c>
      <c r="G112" s="106">
        <f t="shared" si="17"/>
        <v>58</v>
      </c>
      <c r="H112" s="99">
        <v>11</v>
      </c>
      <c r="I112" t="str">
        <f t="shared" si="18"/>
        <v>1.1-00-26-11_26-5-037_26-65-4411-58</v>
      </c>
      <c r="J112" t="s">
        <v>124</v>
      </c>
      <c r="K112" t="s">
        <v>125</v>
      </c>
      <c r="L112" t="s">
        <v>201</v>
      </c>
      <c r="M112" t="s">
        <v>202</v>
      </c>
      <c r="N112" t="s">
        <v>49</v>
      </c>
      <c r="O112" t="s">
        <v>1166</v>
      </c>
      <c r="P112" t="s">
        <v>203</v>
      </c>
      <c r="Q112" t="s">
        <v>204</v>
      </c>
      <c r="R112">
        <v>5</v>
      </c>
      <c r="S112" t="s">
        <v>205</v>
      </c>
      <c r="T112" s="96">
        <v>65</v>
      </c>
      <c r="U112" t="s">
        <v>214</v>
      </c>
      <c r="V112" t="s">
        <v>207</v>
      </c>
      <c r="W112" t="s">
        <v>208</v>
      </c>
      <c r="X112">
        <v>4000</v>
      </c>
      <c r="Y112" t="s">
        <v>211</v>
      </c>
      <c r="Z112" t="str">
        <f t="shared" si="19"/>
        <v>441</v>
      </c>
      <c r="AA112">
        <v>4411</v>
      </c>
      <c r="AB112" t="s">
        <v>226</v>
      </c>
      <c r="AC112" s="96">
        <v>58</v>
      </c>
      <c r="AD112" t="s">
        <v>227</v>
      </c>
      <c r="AE112" s="2">
        <v>100000</v>
      </c>
      <c r="AF112" s="1">
        <v>100011.92</v>
      </c>
      <c r="AG112">
        <v>0</v>
      </c>
      <c r="AH112">
        <v>0</v>
      </c>
      <c r="AI112">
        <f t="shared" si="20"/>
        <v>0</v>
      </c>
      <c r="AJ112">
        <v>0</v>
      </c>
      <c r="AK112" s="1">
        <f t="shared" si="21"/>
        <v>0</v>
      </c>
      <c r="AL112">
        <v>0</v>
      </c>
      <c r="AM112">
        <v>0</v>
      </c>
      <c r="AN112">
        <v>0</v>
      </c>
      <c r="AO112" s="1">
        <f t="shared" si="11"/>
        <v>100000</v>
      </c>
      <c r="AP112">
        <v>0</v>
      </c>
      <c r="AQ112">
        <v>0</v>
      </c>
      <c r="AR112">
        <v>0</v>
      </c>
      <c r="AS112">
        <v>11.92</v>
      </c>
      <c r="AT112">
        <v>-11.92</v>
      </c>
    </row>
    <row r="113" spans="1:46" x14ac:dyDescent="0.3">
      <c r="A113" t="str">
        <f t="shared" si="12"/>
        <v>544110010011</v>
      </c>
      <c r="B113" s="99">
        <v>5</v>
      </c>
      <c r="C113" s="99" t="str">
        <f t="shared" si="13"/>
        <v>441</v>
      </c>
      <c r="D113" s="99" t="str">
        <f t="shared" si="14"/>
        <v>1</v>
      </c>
      <c r="E113" t="str">
        <f t="shared" si="15"/>
        <v>0</v>
      </c>
      <c r="F113" s="106" t="str">
        <f t="shared" si="16"/>
        <v>01</v>
      </c>
      <c r="G113" s="106" t="str">
        <f t="shared" si="17"/>
        <v>00</v>
      </c>
      <c r="H113" s="99">
        <v>11</v>
      </c>
      <c r="I113" t="str">
        <f t="shared" si="18"/>
        <v>1.1-00-26-01_26-6-001_26-01-4411-00</v>
      </c>
      <c r="J113" t="s">
        <v>124</v>
      </c>
      <c r="K113" t="s">
        <v>125</v>
      </c>
      <c r="L113" t="s">
        <v>81</v>
      </c>
      <c r="M113" t="s">
        <v>82</v>
      </c>
      <c r="N113" t="s">
        <v>49</v>
      </c>
      <c r="O113" t="s">
        <v>1166</v>
      </c>
      <c r="P113" t="s">
        <v>228</v>
      </c>
      <c r="Q113" t="s">
        <v>229</v>
      </c>
      <c r="R113">
        <v>6</v>
      </c>
      <c r="S113" t="s">
        <v>75</v>
      </c>
      <c r="T113" s="96" t="s">
        <v>1149</v>
      </c>
      <c r="U113" t="s">
        <v>230</v>
      </c>
      <c r="V113" t="s">
        <v>231</v>
      </c>
      <c r="W113" t="s">
        <v>232</v>
      </c>
      <c r="X113">
        <v>4000</v>
      </c>
      <c r="Y113" t="s">
        <v>211</v>
      </c>
      <c r="Z113" t="str">
        <f t="shared" si="19"/>
        <v>441</v>
      </c>
      <c r="AA113">
        <v>4411</v>
      </c>
      <c r="AB113" t="s">
        <v>226</v>
      </c>
      <c r="AC113" s="96" t="s">
        <v>1148</v>
      </c>
      <c r="AD113" t="s">
        <v>57</v>
      </c>
      <c r="AE113" s="2">
        <v>3800000</v>
      </c>
      <c r="AF113" s="1">
        <v>3800000</v>
      </c>
      <c r="AG113" s="1">
        <v>641827</v>
      </c>
      <c r="AH113" s="1">
        <v>641827</v>
      </c>
      <c r="AI113">
        <f t="shared" si="20"/>
        <v>0</v>
      </c>
      <c r="AJ113" s="1">
        <v>641827</v>
      </c>
      <c r="AK113" s="1">
        <f t="shared" si="21"/>
        <v>308500</v>
      </c>
      <c r="AL113" s="1">
        <v>333327</v>
      </c>
      <c r="AM113">
        <v>0</v>
      </c>
      <c r="AN113" s="1">
        <v>263327</v>
      </c>
      <c r="AO113" s="1">
        <f t="shared" si="11"/>
        <v>3158173</v>
      </c>
      <c r="AP113">
        <v>0</v>
      </c>
      <c r="AQ113">
        <v>0</v>
      </c>
      <c r="AR113">
        <v>0</v>
      </c>
      <c r="AS113">
        <v>0</v>
      </c>
      <c r="AT113">
        <v>0</v>
      </c>
    </row>
    <row r="114" spans="1:46" x14ac:dyDescent="0.3">
      <c r="A114" t="str">
        <f t="shared" si="12"/>
        <v>544510010411</v>
      </c>
      <c r="B114" s="99">
        <v>5</v>
      </c>
      <c r="C114" s="99" t="str">
        <f t="shared" si="13"/>
        <v>445</v>
      </c>
      <c r="D114" s="99" t="str">
        <f t="shared" si="14"/>
        <v>1</v>
      </c>
      <c r="E114" t="str">
        <f t="shared" si="15"/>
        <v>0</v>
      </c>
      <c r="F114" s="106" t="str">
        <f t="shared" si="16"/>
        <v>01</v>
      </c>
      <c r="G114" s="106" t="str">
        <f t="shared" si="17"/>
        <v>04</v>
      </c>
      <c r="H114" s="99">
        <v>11</v>
      </c>
      <c r="I114" t="str">
        <f t="shared" si="18"/>
        <v>1.1-00-26-01_26-6-001_26-01-4451-04</v>
      </c>
      <c r="J114" t="s">
        <v>124</v>
      </c>
      <c r="K114" t="s">
        <v>125</v>
      </c>
      <c r="L114" t="s">
        <v>81</v>
      </c>
      <c r="M114" t="s">
        <v>82</v>
      </c>
      <c r="N114" t="s">
        <v>49</v>
      </c>
      <c r="O114" t="s">
        <v>1166</v>
      </c>
      <c r="P114" t="s">
        <v>228</v>
      </c>
      <c r="Q114" t="s">
        <v>229</v>
      </c>
      <c r="R114">
        <v>6</v>
      </c>
      <c r="S114" t="s">
        <v>75</v>
      </c>
      <c r="T114" s="96" t="s">
        <v>1149</v>
      </c>
      <c r="U114" t="s">
        <v>230</v>
      </c>
      <c r="V114" t="s">
        <v>231</v>
      </c>
      <c r="W114" t="s">
        <v>232</v>
      </c>
      <c r="X114">
        <v>4000</v>
      </c>
      <c r="Y114" t="s">
        <v>211</v>
      </c>
      <c r="Z114" t="str">
        <f t="shared" si="19"/>
        <v>445</v>
      </c>
      <c r="AA114">
        <v>4451</v>
      </c>
      <c r="AB114" t="s">
        <v>233</v>
      </c>
      <c r="AC114" s="96" t="s">
        <v>1152</v>
      </c>
      <c r="AD114" t="s">
        <v>234</v>
      </c>
      <c r="AE114" s="2">
        <v>1000000</v>
      </c>
      <c r="AF114" s="1">
        <v>1000010.04</v>
      </c>
      <c r="AG114">
        <v>0</v>
      </c>
      <c r="AH114">
        <v>0</v>
      </c>
      <c r="AI114">
        <f t="shared" si="20"/>
        <v>0</v>
      </c>
      <c r="AJ114">
        <v>0</v>
      </c>
      <c r="AK114" s="1">
        <f t="shared" si="21"/>
        <v>0</v>
      </c>
      <c r="AL114">
        <v>0</v>
      </c>
      <c r="AM114">
        <v>0</v>
      </c>
      <c r="AN114">
        <v>0</v>
      </c>
      <c r="AO114" s="1">
        <f t="shared" si="11"/>
        <v>1000000</v>
      </c>
      <c r="AP114">
        <v>0</v>
      </c>
      <c r="AQ114">
        <v>0</v>
      </c>
      <c r="AR114">
        <v>0</v>
      </c>
      <c r="AS114">
        <v>10.039999999999999</v>
      </c>
      <c r="AT114">
        <v>-10.039999999999999</v>
      </c>
    </row>
    <row r="115" spans="1:46" x14ac:dyDescent="0.3">
      <c r="A115" t="str">
        <f t="shared" si="12"/>
        <v>544510010511</v>
      </c>
      <c r="B115" s="99">
        <v>5</v>
      </c>
      <c r="C115" s="99" t="str">
        <f t="shared" si="13"/>
        <v>445</v>
      </c>
      <c r="D115" s="99" t="str">
        <f t="shared" si="14"/>
        <v>1</v>
      </c>
      <c r="E115" t="str">
        <f t="shared" si="15"/>
        <v>0</v>
      </c>
      <c r="F115" s="106" t="str">
        <f t="shared" si="16"/>
        <v>01</v>
      </c>
      <c r="G115" s="106" t="str">
        <f t="shared" si="17"/>
        <v>05</v>
      </c>
      <c r="H115" s="99">
        <v>11</v>
      </c>
      <c r="I115" t="str">
        <f t="shared" si="18"/>
        <v>1.1-00-26-01_26-6-001_26-01-4451-05</v>
      </c>
      <c r="J115" t="s">
        <v>124</v>
      </c>
      <c r="K115" t="s">
        <v>125</v>
      </c>
      <c r="L115" t="s">
        <v>81</v>
      </c>
      <c r="M115" t="s">
        <v>82</v>
      </c>
      <c r="N115" t="s">
        <v>49</v>
      </c>
      <c r="O115" t="s">
        <v>1166</v>
      </c>
      <c r="P115" t="s">
        <v>228</v>
      </c>
      <c r="Q115" t="s">
        <v>229</v>
      </c>
      <c r="R115">
        <v>6</v>
      </c>
      <c r="S115" t="s">
        <v>75</v>
      </c>
      <c r="T115" s="96" t="s">
        <v>1149</v>
      </c>
      <c r="U115" t="s">
        <v>230</v>
      </c>
      <c r="V115" t="s">
        <v>231</v>
      </c>
      <c r="W115" t="s">
        <v>232</v>
      </c>
      <c r="X115">
        <v>4000</v>
      </c>
      <c r="Y115" t="s">
        <v>211</v>
      </c>
      <c r="Z115" t="str">
        <f t="shared" si="19"/>
        <v>445</v>
      </c>
      <c r="AA115">
        <v>4451</v>
      </c>
      <c r="AB115" t="s">
        <v>233</v>
      </c>
      <c r="AC115" s="96" t="s">
        <v>1153</v>
      </c>
      <c r="AD115" t="s">
        <v>235</v>
      </c>
      <c r="AE115" s="2">
        <v>500000</v>
      </c>
      <c r="AF115" s="1">
        <v>499989.96</v>
      </c>
      <c r="AG115">
        <v>0</v>
      </c>
      <c r="AH115">
        <v>0</v>
      </c>
      <c r="AI115">
        <f t="shared" si="20"/>
        <v>0</v>
      </c>
      <c r="AJ115">
        <v>0</v>
      </c>
      <c r="AK115" s="1">
        <f t="shared" si="21"/>
        <v>0</v>
      </c>
      <c r="AL115">
        <v>0</v>
      </c>
      <c r="AM115">
        <v>0</v>
      </c>
      <c r="AN115">
        <v>0</v>
      </c>
      <c r="AO115" s="1">
        <f t="shared" si="11"/>
        <v>500000</v>
      </c>
      <c r="AP115">
        <v>0</v>
      </c>
      <c r="AQ115">
        <v>10.039999999999999</v>
      </c>
      <c r="AR115">
        <v>0</v>
      </c>
      <c r="AS115">
        <v>0</v>
      </c>
      <c r="AT115">
        <v>10.039999999999999</v>
      </c>
    </row>
    <row r="116" spans="1:46" x14ac:dyDescent="0.3">
      <c r="A116" t="str">
        <f t="shared" si="12"/>
        <v>544510010611</v>
      </c>
      <c r="B116" s="99">
        <v>5</v>
      </c>
      <c r="C116" s="99" t="str">
        <f t="shared" si="13"/>
        <v>445</v>
      </c>
      <c r="D116" s="99" t="str">
        <f t="shared" si="14"/>
        <v>1</v>
      </c>
      <c r="E116" t="str">
        <f t="shared" si="15"/>
        <v>0</v>
      </c>
      <c r="F116" s="106" t="str">
        <f t="shared" si="16"/>
        <v>01</v>
      </c>
      <c r="G116" s="106" t="str">
        <f t="shared" si="17"/>
        <v>06</v>
      </c>
      <c r="H116" s="99">
        <v>11</v>
      </c>
      <c r="I116" t="str">
        <f t="shared" si="18"/>
        <v>1.1-00-26-01_26-6-001_26-01-4451-06</v>
      </c>
      <c r="J116" t="s">
        <v>124</v>
      </c>
      <c r="K116" t="s">
        <v>125</v>
      </c>
      <c r="L116" t="s">
        <v>81</v>
      </c>
      <c r="M116" t="s">
        <v>82</v>
      </c>
      <c r="N116" t="s">
        <v>49</v>
      </c>
      <c r="O116" t="s">
        <v>1166</v>
      </c>
      <c r="P116" t="s">
        <v>228</v>
      </c>
      <c r="Q116" t="s">
        <v>229</v>
      </c>
      <c r="R116">
        <v>6</v>
      </c>
      <c r="S116" t="s">
        <v>75</v>
      </c>
      <c r="T116" s="96" t="s">
        <v>1149</v>
      </c>
      <c r="U116" t="s">
        <v>230</v>
      </c>
      <c r="V116" t="s">
        <v>231</v>
      </c>
      <c r="W116" t="s">
        <v>232</v>
      </c>
      <c r="X116">
        <v>4000</v>
      </c>
      <c r="Y116" t="s">
        <v>211</v>
      </c>
      <c r="Z116" t="str">
        <f t="shared" si="19"/>
        <v>445</v>
      </c>
      <c r="AA116">
        <v>4451</v>
      </c>
      <c r="AB116" t="s">
        <v>233</v>
      </c>
      <c r="AC116" s="96" t="s">
        <v>1154</v>
      </c>
      <c r="AD116" t="s">
        <v>236</v>
      </c>
      <c r="AE116" s="2">
        <v>240000</v>
      </c>
      <c r="AF116" s="1">
        <v>240000</v>
      </c>
      <c r="AG116" s="1">
        <v>20000</v>
      </c>
      <c r="AH116" s="1">
        <v>20000</v>
      </c>
      <c r="AI116">
        <f t="shared" si="20"/>
        <v>0</v>
      </c>
      <c r="AJ116" s="1">
        <v>20000</v>
      </c>
      <c r="AK116" s="1">
        <f t="shared" si="21"/>
        <v>0</v>
      </c>
      <c r="AL116" s="1">
        <v>20000</v>
      </c>
      <c r="AM116">
        <v>0</v>
      </c>
      <c r="AN116" s="1">
        <v>20000</v>
      </c>
      <c r="AO116" s="1">
        <f t="shared" si="11"/>
        <v>220000</v>
      </c>
      <c r="AP116">
        <v>0</v>
      </c>
      <c r="AQ116">
        <v>0</v>
      </c>
      <c r="AR116">
        <v>0</v>
      </c>
      <c r="AS116">
        <v>0</v>
      </c>
      <c r="AT116">
        <v>0</v>
      </c>
    </row>
    <row r="117" spans="1:46" x14ac:dyDescent="0.3">
      <c r="A117" t="str">
        <f t="shared" si="12"/>
        <v>544510010711</v>
      </c>
      <c r="B117" s="99">
        <v>5</v>
      </c>
      <c r="C117" s="99" t="str">
        <f t="shared" si="13"/>
        <v>445</v>
      </c>
      <c r="D117" s="99" t="str">
        <f t="shared" si="14"/>
        <v>1</v>
      </c>
      <c r="E117" t="str">
        <f t="shared" si="15"/>
        <v>0</v>
      </c>
      <c r="F117" s="106" t="str">
        <f t="shared" si="16"/>
        <v>01</v>
      </c>
      <c r="G117" s="106" t="str">
        <f t="shared" si="17"/>
        <v>07</v>
      </c>
      <c r="H117" s="99">
        <v>11</v>
      </c>
      <c r="I117" t="str">
        <f t="shared" si="18"/>
        <v>1.1-00-26-01_26-6-001_26-01-4451-07</v>
      </c>
      <c r="J117" t="s">
        <v>124</v>
      </c>
      <c r="K117" t="s">
        <v>125</v>
      </c>
      <c r="L117" t="s">
        <v>81</v>
      </c>
      <c r="M117" t="s">
        <v>82</v>
      </c>
      <c r="N117" t="s">
        <v>49</v>
      </c>
      <c r="O117" t="s">
        <v>1166</v>
      </c>
      <c r="P117" t="s">
        <v>228</v>
      </c>
      <c r="Q117" t="s">
        <v>229</v>
      </c>
      <c r="R117">
        <v>6</v>
      </c>
      <c r="S117" t="s">
        <v>75</v>
      </c>
      <c r="T117" s="96" t="s">
        <v>1149</v>
      </c>
      <c r="U117" t="s">
        <v>230</v>
      </c>
      <c r="V117" t="s">
        <v>231</v>
      </c>
      <c r="W117" t="s">
        <v>232</v>
      </c>
      <c r="X117">
        <v>4000</v>
      </c>
      <c r="Y117" t="s">
        <v>211</v>
      </c>
      <c r="Z117" t="str">
        <f t="shared" si="19"/>
        <v>445</v>
      </c>
      <c r="AA117">
        <v>4451</v>
      </c>
      <c r="AB117" t="s">
        <v>233</v>
      </c>
      <c r="AC117" s="96" t="s">
        <v>1155</v>
      </c>
      <c r="AD117" t="s">
        <v>237</v>
      </c>
      <c r="AE117" s="2">
        <v>60000</v>
      </c>
      <c r="AF117" s="1">
        <v>60000</v>
      </c>
      <c r="AG117">
        <v>0</v>
      </c>
      <c r="AH117">
        <v>0</v>
      </c>
      <c r="AI117">
        <f t="shared" si="20"/>
        <v>0</v>
      </c>
      <c r="AJ117">
        <v>0</v>
      </c>
      <c r="AK117" s="1">
        <f t="shared" si="21"/>
        <v>0</v>
      </c>
      <c r="AL117">
        <v>0</v>
      </c>
      <c r="AM117">
        <v>0</v>
      </c>
      <c r="AN117">
        <v>0</v>
      </c>
      <c r="AO117" s="1">
        <f t="shared" si="11"/>
        <v>60000</v>
      </c>
      <c r="AP117">
        <v>0</v>
      </c>
      <c r="AQ117">
        <v>0</v>
      </c>
      <c r="AR117">
        <v>0</v>
      </c>
      <c r="AS117">
        <v>0</v>
      </c>
      <c r="AT117">
        <v>0</v>
      </c>
    </row>
    <row r="118" spans="1:46" x14ac:dyDescent="0.3">
      <c r="A118" t="str">
        <f t="shared" si="12"/>
        <v>521110020011</v>
      </c>
      <c r="B118" s="99">
        <v>5</v>
      </c>
      <c r="C118" s="99" t="str">
        <f t="shared" si="13"/>
        <v>211</v>
      </c>
      <c r="D118" s="99" t="str">
        <f t="shared" si="14"/>
        <v>1</v>
      </c>
      <c r="E118" t="str">
        <f t="shared" si="15"/>
        <v>0</v>
      </c>
      <c r="F118" s="106" t="str">
        <f t="shared" si="16"/>
        <v>02</v>
      </c>
      <c r="G118" s="106" t="str">
        <f t="shared" si="17"/>
        <v>00</v>
      </c>
      <c r="H118" s="99">
        <v>11</v>
      </c>
      <c r="I118" t="str">
        <f t="shared" si="18"/>
        <v>1.1-00-26-02_26-4-002_26-02-2111-00</v>
      </c>
      <c r="J118" t="s">
        <v>124</v>
      </c>
      <c r="K118" t="s">
        <v>125</v>
      </c>
      <c r="L118" t="s">
        <v>81</v>
      </c>
      <c r="M118" t="s">
        <v>82</v>
      </c>
      <c r="N118" t="s">
        <v>49</v>
      </c>
      <c r="O118" t="s">
        <v>1166</v>
      </c>
      <c r="P118" t="s">
        <v>238</v>
      </c>
      <c r="Q118" t="s">
        <v>239</v>
      </c>
      <c r="R118">
        <v>4</v>
      </c>
      <c r="S118" t="s">
        <v>40</v>
      </c>
      <c r="T118" s="96" t="s">
        <v>1150</v>
      </c>
      <c r="U118" t="s">
        <v>240</v>
      </c>
      <c r="V118" t="s">
        <v>241</v>
      </c>
      <c r="W118" t="s">
        <v>242</v>
      </c>
      <c r="X118">
        <v>2000</v>
      </c>
      <c r="Y118" t="s">
        <v>66</v>
      </c>
      <c r="Z118" t="str">
        <f t="shared" si="19"/>
        <v>211</v>
      </c>
      <c r="AA118">
        <v>2111</v>
      </c>
      <c r="AB118" t="s">
        <v>154</v>
      </c>
      <c r="AC118" s="96" t="s">
        <v>1148</v>
      </c>
      <c r="AD118" t="s">
        <v>57</v>
      </c>
      <c r="AE118" s="2">
        <v>10000</v>
      </c>
      <c r="AF118" s="1">
        <v>10000</v>
      </c>
      <c r="AG118" s="1">
        <v>10000</v>
      </c>
      <c r="AH118" s="1">
        <v>10000</v>
      </c>
      <c r="AI118">
        <f t="shared" si="20"/>
        <v>10000</v>
      </c>
      <c r="AJ118">
        <v>0</v>
      </c>
      <c r="AK118" s="1">
        <f t="shared" si="21"/>
        <v>0</v>
      </c>
      <c r="AL118">
        <v>0</v>
      </c>
      <c r="AM118">
        <v>0</v>
      </c>
      <c r="AN118">
        <v>0</v>
      </c>
      <c r="AO118" s="1">
        <f t="shared" si="11"/>
        <v>0</v>
      </c>
      <c r="AP118">
        <v>0</v>
      </c>
      <c r="AQ118">
        <v>0</v>
      </c>
      <c r="AR118">
        <v>0</v>
      </c>
      <c r="AS118">
        <v>0</v>
      </c>
      <c r="AT118">
        <v>0</v>
      </c>
    </row>
    <row r="119" spans="1:46" x14ac:dyDescent="0.3">
      <c r="A119" t="str">
        <f t="shared" si="12"/>
        <v>522110020011</v>
      </c>
      <c r="B119" s="99">
        <v>5</v>
      </c>
      <c r="C119" s="99" t="str">
        <f t="shared" si="13"/>
        <v>221</v>
      </c>
      <c r="D119" s="99" t="str">
        <f t="shared" si="14"/>
        <v>1</v>
      </c>
      <c r="E119" t="str">
        <f t="shared" si="15"/>
        <v>0</v>
      </c>
      <c r="F119" s="106" t="str">
        <f t="shared" si="16"/>
        <v>02</v>
      </c>
      <c r="G119" s="106" t="str">
        <f t="shared" si="17"/>
        <v>00</v>
      </c>
      <c r="H119" s="99">
        <v>11</v>
      </c>
      <c r="I119" t="str">
        <f t="shared" si="18"/>
        <v>1.1-00-26-02_26-4-002_26-02-2211-00</v>
      </c>
      <c r="J119" t="s">
        <v>124</v>
      </c>
      <c r="K119" t="s">
        <v>125</v>
      </c>
      <c r="L119" t="s">
        <v>81</v>
      </c>
      <c r="M119" t="s">
        <v>82</v>
      </c>
      <c r="N119" t="s">
        <v>49</v>
      </c>
      <c r="O119" t="s">
        <v>1166</v>
      </c>
      <c r="P119" t="s">
        <v>238</v>
      </c>
      <c r="Q119" t="s">
        <v>239</v>
      </c>
      <c r="R119">
        <v>4</v>
      </c>
      <c r="S119" t="s">
        <v>40</v>
      </c>
      <c r="T119" s="96" t="s">
        <v>1150</v>
      </c>
      <c r="U119" t="s">
        <v>240</v>
      </c>
      <c r="V119" t="s">
        <v>241</v>
      </c>
      <c r="W119" t="s">
        <v>242</v>
      </c>
      <c r="X119">
        <v>2000</v>
      </c>
      <c r="Y119" t="s">
        <v>66</v>
      </c>
      <c r="Z119" t="str">
        <f t="shared" si="19"/>
        <v>221</v>
      </c>
      <c r="AA119">
        <v>2211</v>
      </c>
      <c r="AB119" t="s">
        <v>155</v>
      </c>
      <c r="AC119" s="96" t="s">
        <v>1148</v>
      </c>
      <c r="AD119" t="s">
        <v>57</v>
      </c>
      <c r="AE119" s="2">
        <v>10000</v>
      </c>
      <c r="AF119" s="1">
        <v>10000</v>
      </c>
      <c r="AG119" s="1">
        <v>10000</v>
      </c>
      <c r="AH119" s="1">
        <v>10000</v>
      </c>
      <c r="AI119">
        <f t="shared" si="20"/>
        <v>10000</v>
      </c>
      <c r="AJ119">
        <v>0</v>
      </c>
      <c r="AK119" s="1">
        <f t="shared" si="21"/>
        <v>0</v>
      </c>
      <c r="AL119">
        <v>0</v>
      </c>
      <c r="AM119">
        <v>0</v>
      </c>
      <c r="AN119">
        <v>0</v>
      </c>
      <c r="AO119" s="1">
        <f t="shared" si="11"/>
        <v>0</v>
      </c>
      <c r="AP119">
        <v>0</v>
      </c>
      <c r="AQ119">
        <v>0</v>
      </c>
      <c r="AR119">
        <v>0</v>
      </c>
      <c r="AS119">
        <v>0</v>
      </c>
      <c r="AT119">
        <v>0</v>
      </c>
    </row>
    <row r="120" spans="1:46" x14ac:dyDescent="0.3">
      <c r="A120" t="str">
        <f t="shared" si="12"/>
        <v>533110020011</v>
      </c>
      <c r="B120" s="99">
        <v>5</v>
      </c>
      <c r="C120" s="99" t="str">
        <f t="shared" si="13"/>
        <v>331</v>
      </c>
      <c r="D120" s="99" t="str">
        <f t="shared" si="14"/>
        <v>1</v>
      </c>
      <c r="E120" t="str">
        <f t="shared" si="15"/>
        <v>0</v>
      </c>
      <c r="F120" s="106" t="str">
        <f t="shared" si="16"/>
        <v>02</v>
      </c>
      <c r="G120" s="106" t="str">
        <f t="shared" si="17"/>
        <v>00</v>
      </c>
      <c r="H120" s="99">
        <v>11</v>
      </c>
      <c r="I120" t="str">
        <f t="shared" si="18"/>
        <v>1.1-00-26-02_26-4-002_26-02-3311-00</v>
      </c>
      <c r="J120" t="s">
        <v>124</v>
      </c>
      <c r="K120" t="s">
        <v>125</v>
      </c>
      <c r="L120" t="s">
        <v>81</v>
      </c>
      <c r="M120" t="s">
        <v>82</v>
      </c>
      <c r="N120" t="s">
        <v>49</v>
      </c>
      <c r="O120" t="s">
        <v>1166</v>
      </c>
      <c r="P120" t="s">
        <v>238</v>
      </c>
      <c r="Q120" t="s">
        <v>239</v>
      </c>
      <c r="R120">
        <v>4</v>
      </c>
      <c r="S120" t="s">
        <v>40</v>
      </c>
      <c r="T120" s="96" t="s">
        <v>1150</v>
      </c>
      <c r="U120" t="s">
        <v>240</v>
      </c>
      <c r="V120" t="s">
        <v>241</v>
      </c>
      <c r="W120" t="s">
        <v>242</v>
      </c>
      <c r="X120">
        <v>3000</v>
      </c>
      <c r="Y120" t="s">
        <v>44</v>
      </c>
      <c r="Z120" t="str">
        <f t="shared" si="19"/>
        <v>331</v>
      </c>
      <c r="AA120">
        <v>3311</v>
      </c>
      <c r="AB120" t="s">
        <v>156</v>
      </c>
      <c r="AC120" s="96" t="s">
        <v>1148</v>
      </c>
      <c r="AD120" t="s">
        <v>57</v>
      </c>
      <c r="AE120" s="2">
        <v>500000</v>
      </c>
      <c r="AF120">
        <v>0</v>
      </c>
      <c r="AG120" s="1">
        <v>246312.92</v>
      </c>
      <c r="AH120" s="1">
        <v>179613.66</v>
      </c>
      <c r="AI120">
        <f t="shared" si="20"/>
        <v>179613.66</v>
      </c>
      <c r="AJ120">
        <v>0</v>
      </c>
      <c r="AK120" s="1">
        <f t="shared" si="21"/>
        <v>0</v>
      </c>
      <c r="AL120">
        <v>0</v>
      </c>
      <c r="AM120">
        <v>0</v>
      </c>
      <c r="AN120">
        <v>0</v>
      </c>
      <c r="AO120" s="1">
        <f t="shared" si="11"/>
        <v>253687.08</v>
      </c>
      <c r="AP120" s="1">
        <v>500000</v>
      </c>
      <c r="AQ120">
        <v>0</v>
      </c>
      <c r="AR120">
        <v>0</v>
      </c>
      <c r="AS120">
        <v>0</v>
      </c>
      <c r="AT120" s="1">
        <v>500000</v>
      </c>
    </row>
    <row r="121" spans="1:46" x14ac:dyDescent="0.3">
      <c r="A121" t="str">
        <f t="shared" si="12"/>
        <v>534110020011</v>
      </c>
      <c r="B121" s="99">
        <v>5</v>
      </c>
      <c r="C121" s="99" t="str">
        <f t="shared" si="13"/>
        <v>341</v>
      </c>
      <c r="D121" s="99" t="str">
        <f t="shared" si="14"/>
        <v>1</v>
      </c>
      <c r="E121" t="str">
        <f t="shared" si="15"/>
        <v>0</v>
      </c>
      <c r="F121" s="106" t="str">
        <f t="shared" si="16"/>
        <v>02</v>
      </c>
      <c r="G121" s="106" t="str">
        <f t="shared" si="17"/>
        <v>00</v>
      </c>
      <c r="H121" s="99">
        <v>11</v>
      </c>
      <c r="I121" t="str">
        <f t="shared" si="18"/>
        <v>1.1-00-26-02_26-4-002_26-02-3411-00</v>
      </c>
      <c r="J121" t="s">
        <v>124</v>
      </c>
      <c r="K121" t="s">
        <v>125</v>
      </c>
      <c r="L121" t="s">
        <v>81</v>
      </c>
      <c r="M121" t="s">
        <v>82</v>
      </c>
      <c r="N121" t="s">
        <v>49</v>
      </c>
      <c r="O121" t="s">
        <v>1166</v>
      </c>
      <c r="P121" t="s">
        <v>238</v>
      </c>
      <c r="Q121" t="s">
        <v>239</v>
      </c>
      <c r="R121">
        <v>4</v>
      </c>
      <c r="S121" t="s">
        <v>40</v>
      </c>
      <c r="T121" s="96" t="s">
        <v>1150</v>
      </c>
      <c r="U121" t="s">
        <v>240</v>
      </c>
      <c r="V121" t="s">
        <v>241</v>
      </c>
      <c r="W121" t="s">
        <v>242</v>
      </c>
      <c r="X121">
        <v>3000</v>
      </c>
      <c r="Y121" t="s">
        <v>44</v>
      </c>
      <c r="Z121" t="str">
        <f t="shared" si="19"/>
        <v>341</v>
      </c>
      <c r="AA121">
        <v>3411</v>
      </c>
      <c r="AB121" t="s">
        <v>157</v>
      </c>
      <c r="AC121" s="96" t="s">
        <v>1148</v>
      </c>
      <c r="AD121" t="s">
        <v>57</v>
      </c>
      <c r="AE121" s="2">
        <v>2500000</v>
      </c>
      <c r="AF121" s="1">
        <v>2000000</v>
      </c>
      <c r="AG121" s="1">
        <v>1992655</v>
      </c>
      <c r="AH121" s="1">
        <v>20655</v>
      </c>
      <c r="AI121">
        <f t="shared" si="20"/>
        <v>0</v>
      </c>
      <c r="AJ121" s="1">
        <v>20655</v>
      </c>
      <c r="AK121" s="1">
        <f t="shared" si="21"/>
        <v>20655</v>
      </c>
      <c r="AL121">
        <v>0</v>
      </c>
      <c r="AM121">
        <v>0</v>
      </c>
      <c r="AN121">
        <v>0</v>
      </c>
      <c r="AO121" s="1">
        <f t="shared" si="11"/>
        <v>507345</v>
      </c>
      <c r="AP121" s="1">
        <v>500000</v>
      </c>
      <c r="AQ121">
        <v>0</v>
      </c>
      <c r="AR121">
        <v>0</v>
      </c>
      <c r="AS121">
        <v>0</v>
      </c>
      <c r="AT121" s="1">
        <v>500000</v>
      </c>
    </row>
    <row r="122" spans="1:46" x14ac:dyDescent="0.3">
      <c r="A122" t="str">
        <f t="shared" si="12"/>
        <v>558110020011</v>
      </c>
      <c r="B122" s="99">
        <v>5</v>
      </c>
      <c r="C122" s="99" t="str">
        <f t="shared" si="13"/>
        <v>581</v>
      </c>
      <c r="D122" s="99" t="str">
        <f t="shared" si="14"/>
        <v>1</v>
      </c>
      <c r="E122" t="str">
        <f t="shared" si="15"/>
        <v>0</v>
      </c>
      <c r="F122" s="106" t="str">
        <f t="shared" si="16"/>
        <v>02</v>
      </c>
      <c r="G122" s="106" t="str">
        <f t="shared" si="17"/>
        <v>00</v>
      </c>
      <c r="H122" s="99">
        <v>11</v>
      </c>
      <c r="I122" t="str">
        <f t="shared" si="18"/>
        <v>1.1-00-26-02_26-4-002_26-02-5811-00</v>
      </c>
      <c r="J122" t="s">
        <v>124</v>
      </c>
      <c r="K122" t="s">
        <v>125</v>
      </c>
      <c r="L122" t="s">
        <v>81</v>
      </c>
      <c r="M122" t="s">
        <v>82</v>
      </c>
      <c r="N122" t="s">
        <v>49</v>
      </c>
      <c r="O122" t="s">
        <v>1166</v>
      </c>
      <c r="P122" t="s">
        <v>238</v>
      </c>
      <c r="Q122" t="s">
        <v>239</v>
      </c>
      <c r="R122">
        <v>4</v>
      </c>
      <c r="S122" t="s">
        <v>40</v>
      </c>
      <c r="T122" s="96" t="s">
        <v>1150</v>
      </c>
      <c r="U122" t="s">
        <v>240</v>
      </c>
      <c r="V122" t="s">
        <v>241</v>
      </c>
      <c r="W122" t="s">
        <v>242</v>
      </c>
      <c r="X122">
        <v>5000</v>
      </c>
      <c r="Y122" t="s">
        <v>70</v>
      </c>
      <c r="Z122" t="str">
        <f t="shared" si="19"/>
        <v>581</v>
      </c>
      <c r="AA122">
        <v>5811</v>
      </c>
      <c r="AB122" t="s">
        <v>243</v>
      </c>
      <c r="AC122" s="96" t="s">
        <v>1148</v>
      </c>
      <c r="AD122" t="s">
        <v>57</v>
      </c>
      <c r="AE122" s="2">
        <v>32500000</v>
      </c>
      <c r="AF122">
        <v>0</v>
      </c>
      <c r="AG122" s="1">
        <v>14224078</v>
      </c>
      <c r="AH122" s="1">
        <v>14224078</v>
      </c>
      <c r="AI122">
        <f t="shared" si="20"/>
        <v>0</v>
      </c>
      <c r="AJ122" s="1">
        <v>14224078</v>
      </c>
      <c r="AK122" s="1">
        <f t="shared" si="21"/>
        <v>14224078</v>
      </c>
      <c r="AL122">
        <v>0</v>
      </c>
      <c r="AM122">
        <v>0</v>
      </c>
      <c r="AN122">
        <v>0</v>
      </c>
      <c r="AO122" s="1">
        <f t="shared" si="11"/>
        <v>18275922</v>
      </c>
      <c r="AP122" s="1">
        <v>32500000</v>
      </c>
      <c r="AQ122">
        <v>0</v>
      </c>
      <c r="AR122">
        <v>0</v>
      </c>
      <c r="AS122">
        <v>0</v>
      </c>
      <c r="AT122" s="1">
        <v>32500000</v>
      </c>
    </row>
    <row r="123" spans="1:46" x14ac:dyDescent="0.3">
      <c r="A123" t="str">
        <f t="shared" si="12"/>
        <v>521810050011</v>
      </c>
      <c r="B123" s="99">
        <v>5</v>
      </c>
      <c r="C123" s="99" t="str">
        <f t="shared" si="13"/>
        <v>218</v>
      </c>
      <c r="D123" s="99" t="str">
        <f t="shared" si="14"/>
        <v>1</v>
      </c>
      <c r="E123" t="str">
        <f t="shared" si="15"/>
        <v>0</v>
      </c>
      <c r="F123" s="106" t="str">
        <f t="shared" si="16"/>
        <v>05</v>
      </c>
      <c r="G123" s="106" t="str">
        <f t="shared" si="17"/>
        <v>00</v>
      </c>
      <c r="H123" s="99">
        <v>11</v>
      </c>
      <c r="I123" t="str">
        <f t="shared" si="18"/>
        <v>1.1-00-26-04_26-4-004_26-05-2181-00</v>
      </c>
      <c r="J123" t="s">
        <v>124</v>
      </c>
      <c r="K123" t="s">
        <v>125</v>
      </c>
      <c r="L123" t="s">
        <v>81</v>
      </c>
      <c r="M123" t="s">
        <v>82</v>
      </c>
      <c r="N123" t="s">
        <v>49</v>
      </c>
      <c r="O123" t="s">
        <v>1166</v>
      </c>
      <c r="P123" t="s">
        <v>83</v>
      </c>
      <c r="Q123" t="s">
        <v>84</v>
      </c>
      <c r="R123">
        <v>4</v>
      </c>
      <c r="S123" t="s">
        <v>40</v>
      </c>
      <c r="T123" s="96" t="s">
        <v>1153</v>
      </c>
      <c r="U123" t="s">
        <v>244</v>
      </c>
      <c r="V123" t="s">
        <v>245</v>
      </c>
      <c r="W123" t="s">
        <v>246</v>
      </c>
      <c r="X123">
        <v>2000</v>
      </c>
      <c r="Y123" t="s">
        <v>66</v>
      </c>
      <c r="Z123" t="str">
        <f t="shared" si="19"/>
        <v>218</v>
      </c>
      <c r="AA123">
        <v>2181</v>
      </c>
      <c r="AB123" t="s">
        <v>189</v>
      </c>
      <c r="AC123" s="96" t="s">
        <v>1148</v>
      </c>
      <c r="AD123" t="s">
        <v>57</v>
      </c>
      <c r="AE123" s="2">
        <v>5954000</v>
      </c>
      <c r="AF123" s="1">
        <v>5954000</v>
      </c>
      <c r="AG123">
        <v>0</v>
      </c>
      <c r="AH123">
        <v>0</v>
      </c>
      <c r="AI123">
        <f t="shared" si="20"/>
        <v>0</v>
      </c>
      <c r="AJ123">
        <v>0</v>
      </c>
      <c r="AK123" s="1">
        <f t="shared" si="21"/>
        <v>0</v>
      </c>
      <c r="AL123">
        <v>0</v>
      </c>
      <c r="AM123">
        <v>0</v>
      </c>
      <c r="AN123">
        <v>0</v>
      </c>
      <c r="AO123" s="1">
        <f t="shared" si="11"/>
        <v>5954000</v>
      </c>
      <c r="AP123">
        <v>0</v>
      </c>
      <c r="AQ123">
        <v>0</v>
      </c>
      <c r="AR123">
        <v>0</v>
      </c>
      <c r="AS123">
        <v>0</v>
      </c>
      <c r="AT123">
        <v>0</v>
      </c>
    </row>
    <row r="124" spans="1:46" x14ac:dyDescent="0.3">
      <c r="A124" t="str">
        <f t="shared" si="12"/>
        <v>539410050011</v>
      </c>
      <c r="B124" s="99">
        <v>5</v>
      </c>
      <c r="C124" s="99" t="str">
        <f t="shared" si="13"/>
        <v>394</v>
      </c>
      <c r="D124" s="99" t="str">
        <f t="shared" si="14"/>
        <v>1</v>
      </c>
      <c r="E124" t="str">
        <f t="shared" si="15"/>
        <v>0</v>
      </c>
      <c r="F124" s="106" t="str">
        <f t="shared" si="16"/>
        <v>05</v>
      </c>
      <c r="G124" s="106" t="str">
        <f t="shared" si="17"/>
        <v>00</v>
      </c>
      <c r="H124" s="99">
        <v>11</v>
      </c>
      <c r="I124" t="str">
        <f t="shared" si="18"/>
        <v>1.1-00-26-04_26-4-004_26-05-3941-00</v>
      </c>
      <c r="J124" t="s">
        <v>124</v>
      </c>
      <c r="K124" t="s">
        <v>125</v>
      </c>
      <c r="L124" t="s">
        <v>81</v>
      </c>
      <c r="M124" t="s">
        <v>82</v>
      </c>
      <c r="N124" t="s">
        <v>49</v>
      </c>
      <c r="O124" t="s">
        <v>1166</v>
      </c>
      <c r="P124" t="s">
        <v>83</v>
      </c>
      <c r="Q124" t="s">
        <v>84</v>
      </c>
      <c r="R124">
        <v>4</v>
      </c>
      <c r="S124" t="s">
        <v>40</v>
      </c>
      <c r="T124" s="96" t="s">
        <v>1153</v>
      </c>
      <c r="U124" t="s">
        <v>244</v>
      </c>
      <c r="V124" t="s">
        <v>245</v>
      </c>
      <c r="W124" t="s">
        <v>246</v>
      </c>
      <c r="X124">
        <v>3000</v>
      </c>
      <c r="Y124" t="s">
        <v>44</v>
      </c>
      <c r="Z124" t="str">
        <f t="shared" si="19"/>
        <v>394</v>
      </c>
      <c r="AA124">
        <v>3941</v>
      </c>
      <c r="AB124" t="s">
        <v>193</v>
      </c>
      <c r="AC124" s="96" t="s">
        <v>1148</v>
      </c>
      <c r="AD124" t="s">
        <v>57</v>
      </c>
      <c r="AE124" s="2">
        <v>800000</v>
      </c>
      <c r="AF124">
        <v>0</v>
      </c>
      <c r="AG124" s="1">
        <v>209457.52</v>
      </c>
      <c r="AH124" s="1">
        <v>209457.52</v>
      </c>
      <c r="AI124">
        <f t="shared" si="20"/>
        <v>0</v>
      </c>
      <c r="AJ124" s="1">
        <v>209457.52</v>
      </c>
      <c r="AK124" s="1">
        <f t="shared" si="21"/>
        <v>209457.52</v>
      </c>
      <c r="AL124">
        <v>0</v>
      </c>
      <c r="AM124">
        <v>0</v>
      </c>
      <c r="AN124">
        <v>0</v>
      </c>
      <c r="AO124" s="1">
        <f t="shared" si="11"/>
        <v>590542.48</v>
      </c>
      <c r="AP124">
        <v>0</v>
      </c>
      <c r="AQ124" s="1">
        <v>800000</v>
      </c>
      <c r="AR124">
        <v>0</v>
      </c>
      <c r="AS124">
        <v>0</v>
      </c>
      <c r="AT124" s="1">
        <v>800000</v>
      </c>
    </row>
    <row r="125" spans="1:46" x14ac:dyDescent="0.3">
      <c r="A125" t="str">
        <f t="shared" si="12"/>
        <v>539420050011</v>
      </c>
      <c r="B125" s="99">
        <v>5</v>
      </c>
      <c r="C125" s="99" t="str">
        <f t="shared" si="13"/>
        <v>394</v>
      </c>
      <c r="D125" s="99" t="str">
        <f t="shared" si="14"/>
        <v>2</v>
      </c>
      <c r="E125" t="str">
        <f t="shared" si="15"/>
        <v>0</v>
      </c>
      <c r="F125" s="106" t="str">
        <f t="shared" si="16"/>
        <v>05</v>
      </c>
      <c r="G125" s="106" t="str">
        <f t="shared" si="17"/>
        <v>00</v>
      </c>
      <c r="H125" s="99">
        <v>11</v>
      </c>
      <c r="I125" t="str">
        <f t="shared" si="18"/>
        <v>1.1-00-26-04_26-4-004_26-05-3942-00</v>
      </c>
      <c r="J125" t="s">
        <v>124</v>
      </c>
      <c r="K125" t="s">
        <v>125</v>
      </c>
      <c r="L125" t="s">
        <v>81</v>
      </c>
      <c r="M125" t="s">
        <v>82</v>
      </c>
      <c r="N125" t="s">
        <v>49</v>
      </c>
      <c r="O125" t="s">
        <v>1166</v>
      </c>
      <c r="P125" t="s">
        <v>83</v>
      </c>
      <c r="Q125" t="s">
        <v>84</v>
      </c>
      <c r="R125">
        <v>4</v>
      </c>
      <c r="S125" t="s">
        <v>40</v>
      </c>
      <c r="T125" s="96" t="s">
        <v>1153</v>
      </c>
      <c r="U125" t="s">
        <v>244</v>
      </c>
      <c r="V125" t="s">
        <v>245</v>
      </c>
      <c r="W125" t="s">
        <v>246</v>
      </c>
      <c r="X125">
        <v>3000</v>
      </c>
      <c r="Y125" t="s">
        <v>44</v>
      </c>
      <c r="Z125" t="str">
        <f t="shared" si="19"/>
        <v>394</v>
      </c>
      <c r="AA125">
        <v>3942</v>
      </c>
      <c r="AB125" t="s">
        <v>247</v>
      </c>
      <c r="AC125" s="96" t="s">
        <v>1148</v>
      </c>
      <c r="AD125" t="s">
        <v>57</v>
      </c>
      <c r="AE125" s="2">
        <v>150000</v>
      </c>
      <c r="AF125" s="1">
        <v>150000</v>
      </c>
      <c r="AG125">
        <v>0</v>
      </c>
      <c r="AH125">
        <v>0</v>
      </c>
      <c r="AI125">
        <f t="shared" si="20"/>
        <v>0</v>
      </c>
      <c r="AJ125">
        <v>0</v>
      </c>
      <c r="AK125" s="1">
        <f t="shared" si="21"/>
        <v>0</v>
      </c>
      <c r="AL125">
        <v>0</v>
      </c>
      <c r="AM125">
        <v>0</v>
      </c>
      <c r="AN125">
        <v>0</v>
      </c>
      <c r="AO125" s="1">
        <f t="shared" si="11"/>
        <v>150000</v>
      </c>
      <c r="AP125">
        <v>0</v>
      </c>
      <c r="AQ125">
        <v>0</v>
      </c>
      <c r="AR125">
        <v>0</v>
      </c>
      <c r="AS125">
        <v>0</v>
      </c>
      <c r="AT125">
        <v>0</v>
      </c>
    </row>
    <row r="126" spans="1:46" x14ac:dyDescent="0.3">
      <c r="A126" t="str">
        <f t="shared" si="12"/>
        <v>521110060011</v>
      </c>
      <c r="B126" s="99">
        <v>5</v>
      </c>
      <c r="C126" s="99" t="str">
        <f t="shared" si="13"/>
        <v>211</v>
      </c>
      <c r="D126" s="99" t="str">
        <f t="shared" si="14"/>
        <v>1</v>
      </c>
      <c r="E126" t="str">
        <f t="shared" si="15"/>
        <v>0</v>
      </c>
      <c r="F126" s="106" t="str">
        <f t="shared" si="16"/>
        <v>06</v>
      </c>
      <c r="G126" s="106" t="str">
        <f t="shared" si="17"/>
        <v>00</v>
      </c>
      <c r="H126" s="99">
        <v>11</v>
      </c>
      <c r="I126" t="str">
        <f t="shared" si="18"/>
        <v>1.1-00-26-04_26-4-005_26-06-2111-00</v>
      </c>
      <c r="J126" t="s">
        <v>124</v>
      </c>
      <c r="K126" t="s">
        <v>125</v>
      </c>
      <c r="L126" t="s">
        <v>81</v>
      </c>
      <c r="M126" t="s">
        <v>82</v>
      </c>
      <c r="N126" t="s">
        <v>49</v>
      </c>
      <c r="O126" t="s">
        <v>1166</v>
      </c>
      <c r="P126" t="s">
        <v>83</v>
      </c>
      <c r="Q126" t="s">
        <v>84</v>
      </c>
      <c r="R126">
        <v>4</v>
      </c>
      <c r="S126" t="s">
        <v>40</v>
      </c>
      <c r="T126" s="96" t="s">
        <v>1154</v>
      </c>
      <c r="U126" t="s">
        <v>248</v>
      </c>
      <c r="V126" t="s">
        <v>249</v>
      </c>
      <c r="W126" t="s">
        <v>250</v>
      </c>
      <c r="X126">
        <v>2000</v>
      </c>
      <c r="Y126" t="s">
        <v>66</v>
      </c>
      <c r="Z126" t="str">
        <f t="shared" si="19"/>
        <v>211</v>
      </c>
      <c r="AA126">
        <v>2111</v>
      </c>
      <c r="AB126" t="s">
        <v>154</v>
      </c>
      <c r="AC126" s="96" t="s">
        <v>1148</v>
      </c>
      <c r="AD126" t="s">
        <v>57</v>
      </c>
      <c r="AE126" s="2">
        <v>100000</v>
      </c>
      <c r="AF126" s="1">
        <v>100000</v>
      </c>
      <c r="AG126" s="1">
        <v>9687.2199999999993</v>
      </c>
      <c r="AH126" s="1">
        <v>9687.2199999999993</v>
      </c>
      <c r="AI126">
        <f t="shared" si="20"/>
        <v>8337.84</v>
      </c>
      <c r="AJ126" s="1">
        <v>1349.38</v>
      </c>
      <c r="AK126" s="1">
        <f t="shared" si="21"/>
        <v>0</v>
      </c>
      <c r="AL126" s="1">
        <v>1349.38</v>
      </c>
      <c r="AM126">
        <v>0</v>
      </c>
      <c r="AN126" s="1">
        <v>1349.38</v>
      </c>
      <c r="AO126" s="1">
        <f t="shared" si="11"/>
        <v>90312.78</v>
      </c>
      <c r="AP126">
        <v>0</v>
      </c>
      <c r="AQ126">
        <v>0</v>
      </c>
      <c r="AR126">
        <v>0</v>
      </c>
      <c r="AS126">
        <v>0</v>
      </c>
      <c r="AT126">
        <v>0</v>
      </c>
    </row>
    <row r="127" spans="1:46" x14ac:dyDescent="0.3">
      <c r="A127" t="str">
        <f t="shared" si="12"/>
        <v>521410060011</v>
      </c>
      <c r="B127" s="99">
        <v>5</v>
      </c>
      <c r="C127" s="99" t="str">
        <f t="shared" si="13"/>
        <v>214</v>
      </c>
      <c r="D127" s="99" t="str">
        <f t="shared" si="14"/>
        <v>1</v>
      </c>
      <c r="E127" t="str">
        <f t="shared" si="15"/>
        <v>0</v>
      </c>
      <c r="F127" s="106" t="str">
        <f t="shared" si="16"/>
        <v>06</v>
      </c>
      <c r="G127" s="106" t="str">
        <f t="shared" si="17"/>
        <v>00</v>
      </c>
      <c r="H127" s="99">
        <v>11</v>
      </c>
      <c r="I127" t="str">
        <f t="shared" si="18"/>
        <v>1.1-00-26-04_26-4-005_26-06-2141-00</v>
      </c>
      <c r="J127" t="s">
        <v>124</v>
      </c>
      <c r="K127" t="s">
        <v>125</v>
      </c>
      <c r="L127" t="s">
        <v>81</v>
      </c>
      <c r="M127" t="s">
        <v>82</v>
      </c>
      <c r="N127" t="s">
        <v>49</v>
      </c>
      <c r="O127" t="s">
        <v>1166</v>
      </c>
      <c r="P127" t="s">
        <v>83</v>
      </c>
      <c r="Q127" t="s">
        <v>84</v>
      </c>
      <c r="R127">
        <v>4</v>
      </c>
      <c r="S127" t="s">
        <v>40</v>
      </c>
      <c r="T127" s="96" t="s">
        <v>1154</v>
      </c>
      <c r="U127" t="s">
        <v>248</v>
      </c>
      <c r="V127" t="s">
        <v>249</v>
      </c>
      <c r="W127" t="s">
        <v>250</v>
      </c>
      <c r="X127">
        <v>2000</v>
      </c>
      <c r="Y127" t="s">
        <v>66</v>
      </c>
      <c r="Z127" t="str">
        <f t="shared" si="19"/>
        <v>214</v>
      </c>
      <c r="AA127">
        <v>2141</v>
      </c>
      <c r="AB127" t="s">
        <v>159</v>
      </c>
      <c r="AC127" s="96" t="s">
        <v>1148</v>
      </c>
      <c r="AD127" t="s">
        <v>57</v>
      </c>
      <c r="AE127" s="2">
        <v>10000</v>
      </c>
      <c r="AF127" s="1">
        <v>10000</v>
      </c>
      <c r="AG127">
        <v>0</v>
      </c>
      <c r="AH127">
        <v>0</v>
      </c>
      <c r="AI127">
        <f t="shared" si="20"/>
        <v>0</v>
      </c>
      <c r="AJ127">
        <v>0</v>
      </c>
      <c r="AK127" s="1">
        <f t="shared" si="21"/>
        <v>0</v>
      </c>
      <c r="AL127">
        <v>0</v>
      </c>
      <c r="AM127">
        <v>0</v>
      </c>
      <c r="AN127">
        <v>0</v>
      </c>
      <c r="AO127" s="1">
        <f t="shared" si="11"/>
        <v>10000</v>
      </c>
      <c r="AP127">
        <v>0</v>
      </c>
      <c r="AQ127">
        <v>0</v>
      </c>
      <c r="AR127">
        <v>0</v>
      </c>
      <c r="AS127">
        <v>0</v>
      </c>
      <c r="AT127">
        <v>0</v>
      </c>
    </row>
    <row r="128" spans="1:46" x14ac:dyDescent="0.3">
      <c r="A128" t="str">
        <f t="shared" si="12"/>
        <v>521610060011</v>
      </c>
      <c r="B128" s="99">
        <v>5</v>
      </c>
      <c r="C128" s="99" t="str">
        <f t="shared" si="13"/>
        <v>216</v>
      </c>
      <c r="D128" s="99" t="str">
        <f t="shared" si="14"/>
        <v>1</v>
      </c>
      <c r="E128" t="str">
        <f t="shared" si="15"/>
        <v>0</v>
      </c>
      <c r="F128" s="106" t="str">
        <f t="shared" si="16"/>
        <v>06</v>
      </c>
      <c r="G128" s="106" t="str">
        <f t="shared" si="17"/>
        <v>00</v>
      </c>
      <c r="H128" s="99">
        <v>11</v>
      </c>
      <c r="I128" t="str">
        <f t="shared" si="18"/>
        <v>1.1-00-26-04_26-4-005_26-06-2161-00</v>
      </c>
      <c r="J128" t="s">
        <v>124</v>
      </c>
      <c r="K128" t="s">
        <v>125</v>
      </c>
      <c r="L128" t="s">
        <v>81</v>
      </c>
      <c r="M128" t="s">
        <v>82</v>
      </c>
      <c r="N128" t="s">
        <v>49</v>
      </c>
      <c r="O128" t="s">
        <v>1166</v>
      </c>
      <c r="P128" t="s">
        <v>83</v>
      </c>
      <c r="Q128" t="s">
        <v>84</v>
      </c>
      <c r="R128">
        <v>4</v>
      </c>
      <c r="S128" t="s">
        <v>40</v>
      </c>
      <c r="T128" s="96" t="s">
        <v>1154</v>
      </c>
      <c r="U128" t="s">
        <v>248</v>
      </c>
      <c r="V128" t="s">
        <v>249</v>
      </c>
      <c r="W128" t="s">
        <v>250</v>
      </c>
      <c r="X128">
        <v>2000</v>
      </c>
      <c r="Y128" t="s">
        <v>66</v>
      </c>
      <c r="Z128" t="str">
        <f t="shared" si="19"/>
        <v>216</v>
      </c>
      <c r="AA128">
        <v>2161</v>
      </c>
      <c r="AB128" t="s">
        <v>184</v>
      </c>
      <c r="AC128" s="96" t="s">
        <v>1148</v>
      </c>
      <c r="AD128" t="s">
        <v>57</v>
      </c>
      <c r="AE128" s="2">
        <v>2000</v>
      </c>
      <c r="AF128" s="1">
        <v>2000</v>
      </c>
      <c r="AG128">
        <v>0</v>
      </c>
      <c r="AH128">
        <v>0</v>
      </c>
      <c r="AI128">
        <f t="shared" si="20"/>
        <v>0</v>
      </c>
      <c r="AJ128">
        <v>0</v>
      </c>
      <c r="AK128" s="1">
        <f t="shared" si="21"/>
        <v>0</v>
      </c>
      <c r="AL128">
        <v>0</v>
      </c>
      <c r="AM128">
        <v>0</v>
      </c>
      <c r="AN128">
        <v>0</v>
      </c>
      <c r="AO128" s="1">
        <f t="shared" si="11"/>
        <v>2000</v>
      </c>
      <c r="AP128">
        <v>0</v>
      </c>
      <c r="AQ128">
        <v>0</v>
      </c>
      <c r="AR128">
        <v>0</v>
      </c>
      <c r="AS128">
        <v>0</v>
      </c>
      <c r="AT128">
        <v>0</v>
      </c>
    </row>
    <row r="129" spans="1:46" x14ac:dyDescent="0.3">
      <c r="A129" t="str">
        <f t="shared" si="12"/>
        <v>521810060011</v>
      </c>
      <c r="B129" s="99">
        <v>5</v>
      </c>
      <c r="C129" s="99" t="str">
        <f t="shared" si="13"/>
        <v>218</v>
      </c>
      <c r="D129" s="99" t="str">
        <f t="shared" si="14"/>
        <v>1</v>
      </c>
      <c r="E129" t="str">
        <f t="shared" si="15"/>
        <v>0</v>
      </c>
      <c r="F129" s="106" t="str">
        <f t="shared" si="16"/>
        <v>06</v>
      </c>
      <c r="G129" s="106" t="str">
        <f t="shared" si="17"/>
        <v>00</v>
      </c>
      <c r="H129" s="99">
        <v>11</v>
      </c>
      <c r="I129" t="str">
        <f t="shared" si="18"/>
        <v>1.1-00-26-04_26-4-005_26-06-2181-00</v>
      </c>
      <c r="J129" t="s">
        <v>124</v>
      </c>
      <c r="K129" t="s">
        <v>125</v>
      </c>
      <c r="L129" t="s">
        <v>81</v>
      </c>
      <c r="M129" t="s">
        <v>82</v>
      </c>
      <c r="N129" t="s">
        <v>49</v>
      </c>
      <c r="O129" t="s">
        <v>1166</v>
      </c>
      <c r="P129" t="s">
        <v>83</v>
      </c>
      <c r="Q129" t="s">
        <v>84</v>
      </c>
      <c r="R129">
        <v>4</v>
      </c>
      <c r="S129" t="s">
        <v>40</v>
      </c>
      <c r="T129" s="96" t="s">
        <v>1154</v>
      </c>
      <c r="U129" t="s">
        <v>248</v>
      </c>
      <c r="V129" t="s">
        <v>249</v>
      </c>
      <c r="W129" t="s">
        <v>250</v>
      </c>
      <c r="X129">
        <v>2000</v>
      </c>
      <c r="Y129" t="s">
        <v>66</v>
      </c>
      <c r="Z129" t="str">
        <f t="shared" si="19"/>
        <v>218</v>
      </c>
      <c r="AA129">
        <v>2181</v>
      </c>
      <c r="AB129" t="s">
        <v>189</v>
      </c>
      <c r="AC129" s="96" t="s">
        <v>1148</v>
      </c>
      <c r="AD129" t="s">
        <v>57</v>
      </c>
      <c r="AE129" s="2">
        <v>5263500</v>
      </c>
      <c r="AF129" s="1">
        <v>5273500</v>
      </c>
      <c r="AG129" s="1">
        <v>4425766.5599999996</v>
      </c>
      <c r="AH129">
        <v>0</v>
      </c>
      <c r="AI129">
        <f t="shared" si="20"/>
        <v>0</v>
      </c>
      <c r="AJ129">
        <v>0</v>
      </c>
      <c r="AK129" s="1">
        <f t="shared" si="21"/>
        <v>0</v>
      </c>
      <c r="AL129">
        <v>0</v>
      </c>
      <c r="AM129">
        <v>0</v>
      </c>
      <c r="AN129">
        <v>0</v>
      </c>
      <c r="AO129" s="1">
        <f t="shared" si="11"/>
        <v>837733.44000000041</v>
      </c>
      <c r="AP129">
        <v>0</v>
      </c>
      <c r="AQ129">
        <v>0</v>
      </c>
      <c r="AR129">
        <v>0</v>
      </c>
      <c r="AS129" s="1">
        <v>10000</v>
      </c>
      <c r="AT129" s="1">
        <v>-10000</v>
      </c>
    </row>
    <row r="130" spans="1:46" x14ac:dyDescent="0.3">
      <c r="A130" t="str">
        <f t="shared" si="12"/>
        <v>522110060011</v>
      </c>
      <c r="B130" s="99">
        <v>5</v>
      </c>
      <c r="C130" s="99" t="str">
        <f t="shared" si="13"/>
        <v>221</v>
      </c>
      <c r="D130" s="99" t="str">
        <f t="shared" si="14"/>
        <v>1</v>
      </c>
      <c r="E130" t="str">
        <f t="shared" si="15"/>
        <v>0</v>
      </c>
      <c r="F130" s="106" t="str">
        <f t="shared" si="16"/>
        <v>06</v>
      </c>
      <c r="G130" s="106" t="str">
        <f t="shared" si="17"/>
        <v>00</v>
      </c>
      <c r="H130" s="99">
        <v>11</v>
      </c>
      <c r="I130" t="str">
        <f t="shared" si="18"/>
        <v>1.1-00-26-04_26-4-005_26-06-2211-00</v>
      </c>
      <c r="J130" t="s">
        <v>124</v>
      </c>
      <c r="K130" t="s">
        <v>125</v>
      </c>
      <c r="L130" t="s">
        <v>81</v>
      </c>
      <c r="M130" t="s">
        <v>82</v>
      </c>
      <c r="N130" t="s">
        <v>49</v>
      </c>
      <c r="O130" t="s">
        <v>1166</v>
      </c>
      <c r="P130" t="s">
        <v>83</v>
      </c>
      <c r="Q130" t="s">
        <v>84</v>
      </c>
      <c r="R130">
        <v>4</v>
      </c>
      <c r="S130" t="s">
        <v>40</v>
      </c>
      <c r="T130" s="96" t="s">
        <v>1154</v>
      </c>
      <c r="U130" t="s">
        <v>248</v>
      </c>
      <c r="V130" t="s">
        <v>249</v>
      </c>
      <c r="W130" t="s">
        <v>250</v>
      </c>
      <c r="X130">
        <v>2000</v>
      </c>
      <c r="Y130" t="s">
        <v>66</v>
      </c>
      <c r="Z130" t="str">
        <f t="shared" si="19"/>
        <v>221</v>
      </c>
      <c r="AA130">
        <v>2211</v>
      </c>
      <c r="AB130" t="s">
        <v>155</v>
      </c>
      <c r="AC130" s="96" t="s">
        <v>1148</v>
      </c>
      <c r="AD130" t="s">
        <v>57</v>
      </c>
      <c r="AE130" s="2">
        <v>25000</v>
      </c>
      <c r="AF130" s="1">
        <v>25000</v>
      </c>
      <c r="AG130">
        <v>908</v>
      </c>
      <c r="AH130">
        <v>908</v>
      </c>
      <c r="AI130">
        <f t="shared" si="20"/>
        <v>0</v>
      </c>
      <c r="AJ130">
        <v>908</v>
      </c>
      <c r="AK130" s="1">
        <f t="shared" si="21"/>
        <v>0</v>
      </c>
      <c r="AL130">
        <v>908</v>
      </c>
      <c r="AM130">
        <v>0</v>
      </c>
      <c r="AN130">
        <v>908</v>
      </c>
      <c r="AO130" s="1">
        <f t="shared" ref="AO130:AO193" si="22">AE130-AG130</f>
        <v>24092</v>
      </c>
      <c r="AP130">
        <v>0</v>
      </c>
      <c r="AQ130">
        <v>0</v>
      </c>
      <c r="AR130">
        <v>0</v>
      </c>
      <c r="AS130">
        <v>0</v>
      </c>
      <c r="AT130">
        <v>0</v>
      </c>
    </row>
    <row r="131" spans="1:46" x14ac:dyDescent="0.3">
      <c r="A131" t="str">
        <f t="shared" ref="A131:A194" si="23">CONCATENATE(B131,C131,D131,E131,F131,G131,H131)</f>
        <v>524410060011</v>
      </c>
      <c r="B131" s="99">
        <v>5</v>
      </c>
      <c r="C131" s="99" t="str">
        <f t="shared" ref="C131:C194" si="24">Z131</f>
        <v>244</v>
      </c>
      <c r="D131" s="99" t="str">
        <f t="shared" ref="D131:D194" si="25">RIGHT(AA131,1)</f>
        <v>1</v>
      </c>
      <c r="E131" t="str">
        <f t="shared" ref="E131:E194" si="26">MID(J131,6,1)</f>
        <v>0</v>
      </c>
      <c r="F131" s="106" t="str">
        <f t="shared" ref="F131:F194" si="27">T131</f>
        <v>06</v>
      </c>
      <c r="G131" s="106" t="str">
        <f t="shared" ref="G131:G194" si="28">AC131</f>
        <v>00</v>
      </c>
      <c r="H131" s="99">
        <v>11</v>
      </c>
      <c r="I131" t="str">
        <f t="shared" ref="I131:I194" si="29">CONCATENATE(J131,"-",P131,"-",R131,"-",V131,"-",T131,"-",AA131,"-",AC131)</f>
        <v>1.1-00-26-04_26-4-005_26-06-2441-00</v>
      </c>
      <c r="J131" t="s">
        <v>124</v>
      </c>
      <c r="K131" t="s">
        <v>125</v>
      </c>
      <c r="L131" t="s">
        <v>81</v>
      </c>
      <c r="M131" t="s">
        <v>82</v>
      </c>
      <c r="N131" t="s">
        <v>49</v>
      </c>
      <c r="O131" t="s">
        <v>1166</v>
      </c>
      <c r="P131" t="s">
        <v>83</v>
      </c>
      <c r="Q131" t="s">
        <v>84</v>
      </c>
      <c r="R131">
        <v>4</v>
      </c>
      <c r="S131" t="s">
        <v>40</v>
      </c>
      <c r="T131" s="96" t="s">
        <v>1154</v>
      </c>
      <c r="U131" t="s">
        <v>248</v>
      </c>
      <c r="V131" t="s">
        <v>249</v>
      </c>
      <c r="W131" t="s">
        <v>250</v>
      </c>
      <c r="X131">
        <v>2000</v>
      </c>
      <c r="Y131" t="s">
        <v>66</v>
      </c>
      <c r="Z131" t="str">
        <f t="shared" ref="Z131:Z194" si="30">LEFT(AA131,3)</f>
        <v>244</v>
      </c>
      <c r="AA131">
        <v>2441</v>
      </c>
      <c r="AB131" t="s">
        <v>251</v>
      </c>
      <c r="AC131" s="96" t="s">
        <v>1148</v>
      </c>
      <c r="AD131" t="s">
        <v>57</v>
      </c>
      <c r="AE131" s="2">
        <v>4000</v>
      </c>
      <c r="AF131" s="1">
        <v>4000</v>
      </c>
      <c r="AG131">
        <v>0</v>
      </c>
      <c r="AH131">
        <v>0</v>
      </c>
      <c r="AI131">
        <f t="shared" ref="AI131:AI194" si="31">AH131-AJ131</f>
        <v>0</v>
      </c>
      <c r="AJ131">
        <v>0</v>
      </c>
      <c r="AK131" s="1">
        <f t="shared" ref="AK131:AK194" si="32">AJ131-AL131</f>
        <v>0</v>
      </c>
      <c r="AL131">
        <v>0</v>
      </c>
      <c r="AM131">
        <v>0</v>
      </c>
      <c r="AN131">
        <v>0</v>
      </c>
      <c r="AO131" s="1">
        <f t="shared" si="22"/>
        <v>4000</v>
      </c>
      <c r="AP131">
        <v>0</v>
      </c>
      <c r="AQ131">
        <v>0</v>
      </c>
      <c r="AR131">
        <v>0</v>
      </c>
      <c r="AS131">
        <v>0</v>
      </c>
      <c r="AT131">
        <v>0</v>
      </c>
    </row>
    <row r="132" spans="1:46" x14ac:dyDescent="0.3">
      <c r="A132" t="str">
        <f t="shared" si="23"/>
        <v>524610060011</v>
      </c>
      <c r="B132" s="99">
        <v>5</v>
      </c>
      <c r="C132" s="99" t="str">
        <f t="shared" si="24"/>
        <v>246</v>
      </c>
      <c r="D132" s="99" t="str">
        <f t="shared" si="25"/>
        <v>1</v>
      </c>
      <c r="E132" t="str">
        <f t="shared" si="26"/>
        <v>0</v>
      </c>
      <c r="F132" s="106" t="str">
        <f t="shared" si="27"/>
        <v>06</v>
      </c>
      <c r="G132" s="106" t="str">
        <f t="shared" si="28"/>
        <v>00</v>
      </c>
      <c r="H132" s="99">
        <v>11</v>
      </c>
      <c r="I132" t="str">
        <f t="shared" si="29"/>
        <v>1.1-00-26-04_26-4-005_26-06-2461-00</v>
      </c>
      <c r="J132" t="s">
        <v>124</v>
      </c>
      <c r="K132" t="s">
        <v>125</v>
      </c>
      <c r="L132" t="s">
        <v>81</v>
      </c>
      <c r="M132" t="s">
        <v>82</v>
      </c>
      <c r="N132" t="s">
        <v>49</v>
      </c>
      <c r="O132" t="s">
        <v>1166</v>
      </c>
      <c r="P132" t="s">
        <v>83</v>
      </c>
      <c r="Q132" t="s">
        <v>84</v>
      </c>
      <c r="R132">
        <v>4</v>
      </c>
      <c r="S132" t="s">
        <v>40</v>
      </c>
      <c r="T132" s="96" t="s">
        <v>1154</v>
      </c>
      <c r="U132" t="s">
        <v>248</v>
      </c>
      <c r="V132" t="s">
        <v>249</v>
      </c>
      <c r="W132" t="s">
        <v>250</v>
      </c>
      <c r="X132">
        <v>2000</v>
      </c>
      <c r="Y132" t="s">
        <v>66</v>
      </c>
      <c r="Z132" t="str">
        <f t="shared" si="30"/>
        <v>246</v>
      </c>
      <c r="AA132">
        <v>2461</v>
      </c>
      <c r="AB132" t="s">
        <v>160</v>
      </c>
      <c r="AC132" s="96" t="s">
        <v>1148</v>
      </c>
      <c r="AD132" t="s">
        <v>57</v>
      </c>
      <c r="AE132" s="2">
        <v>500</v>
      </c>
      <c r="AF132">
        <v>500</v>
      </c>
      <c r="AG132">
        <v>259</v>
      </c>
      <c r="AH132">
        <v>259</v>
      </c>
      <c r="AI132">
        <f t="shared" si="31"/>
        <v>0</v>
      </c>
      <c r="AJ132">
        <v>259</v>
      </c>
      <c r="AK132" s="1">
        <f t="shared" si="32"/>
        <v>0</v>
      </c>
      <c r="AL132">
        <v>259</v>
      </c>
      <c r="AM132">
        <v>0</v>
      </c>
      <c r="AN132">
        <v>259</v>
      </c>
      <c r="AO132" s="1">
        <f t="shared" si="22"/>
        <v>241</v>
      </c>
      <c r="AP132">
        <v>0</v>
      </c>
      <c r="AQ132">
        <v>0</v>
      </c>
      <c r="AR132">
        <v>0</v>
      </c>
      <c r="AS132">
        <v>0</v>
      </c>
      <c r="AT132">
        <v>0</v>
      </c>
    </row>
    <row r="133" spans="1:46" x14ac:dyDescent="0.3">
      <c r="A133" t="str">
        <f t="shared" si="23"/>
        <v>524710060011</v>
      </c>
      <c r="B133" s="99">
        <v>5</v>
      </c>
      <c r="C133" s="99" t="str">
        <f t="shared" si="24"/>
        <v>247</v>
      </c>
      <c r="D133" s="99" t="str">
        <f t="shared" si="25"/>
        <v>1</v>
      </c>
      <c r="E133" t="str">
        <f t="shared" si="26"/>
        <v>0</v>
      </c>
      <c r="F133" s="106" t="str">
        <f t="shared" si="27"/>
        <v>06</v>
      </c>
      <c r="G133" s="106" t="str">
        <f t="shared" si="28"/>
        <v>00</v>
      </c>
      <c r="H133" s="99">
        <v>11</v>
      </c>
      <c r="I133" t="str">
        <f t="shared" si="29"/>
        <v>1.1-00-26-04_26-4-005_26-06-2471-00</v>
      </c>
      <c r="J133" t="s">
        <v>124</v>
      </c>
      <c r="K133" t="s">
        <v>125</v>
      </c>
      <c r="L133" t="s">
        <v>81</v>
      </c>
      <c r="M133" t="s">
        <v>82</v>
      </c>
      <c r="N133" t="s">
        <v>49</v>
      </c>
      <c r="O133" t="s">
        <v>1166</v>
      </c>
      <c r="P133" t="s">
        <v>83</v>
      </c>
      <c r="Q133" t="s">
        <v>84</v>
      </c>
      <c r="R133">
        <v>4</v>
      </c>
      <c r="S133" t="s">
        <v>40</v>
      </c>
      <c r="T133" s="96" t="s">
        <v>1154</v>
      </c>
      <c r="U133" t="s">
        <v>248</v>
      </c>
      <c r="V133" t="s">
        <v>249</v>
      </c>
      <c r="W133" t="s">
        <v>250</v>
      </c>
      <c r="X133">
        <v>2000</v>
      </c>
      <c r="Y133" t="s">
        <v>66</v>
      </c>
      <c r="Z133" t="str">
        <f t="shared" si="30"/>
        <v>247</v>
      </c>
      <c r="AA133">
        <v>2471</v>
      </c>
      <c r="AB133" t="s">
        <v>252</v>
      </c>
      <c r="AC133" s="96" t="s">
        <v>1148</v>
      </c>
      <c r="AD133" t="s">
        <v>57</v>
      </c>
      <c r="AE133" s="2">
        <v>11000</v>
      </c>
      <c r="AF133" s="1">
        <v>11000</v>
      </c>
      <c r="AG133">
        <v>0</v>
      </c>
      <c r="AH133">
        <v>0</v>
      </c>
      <c r="AI133">
        <f t="shared" si="31"/>
        <v>0</v>
      </c>
      <c r="AJ133">
        <v>0</v>
      </c>
      <c r="AK133" s="1">
        <f t="shared" si="32"/>
        <v>0</v>
      </c>
      <c r="AL133">
        <v>0</v>
      </c>
      <c r="AM133">
        <v>0</v>
      </c>
      <c r="AN133">
        <v>0</v>
      </c>
      <c r="AO133" s="1">
        <f t="shared" si="22"/>
        <v>11000</v>
      </c>
      <c r="AP133">
        <v>0</v>
      </c>
      <c r="AQ133">
        <v>0</v>
      </c>
      <c r="AR133">
        <v>0</v>
      </c>
      <c r="AS133">
        <v>0</v>
      </c>
      <c r="AT133">
        <v>0</v>
      </c>
    </row>
    <row r="134" spans="1:46" x14ac:dyDescent="0.3">
      <c r="A134" t="str">
        <f t="shared" si="23"/>
        <v>527210060011</v>
      </c>
      <c r="B134" s="99">
        <v>5</v>
      </c>
      <c r="C134" s="99" t="str">
        <f t="shared" si="24"/>
        <v>272</v>
      </c>
      <c r="D134" s="99" t="str">
        <f t="shared" si="25"/>
        <v>1</v>
      </c>
      <c r="E134" t="str">
        <f t="shared" si="26"/>
        <v>0</v>
      </c>
      <c r="F134" s="106" t="str">
        <f t="shared" si="27"/>
        <v>06</v>
      </c>
      <c r="G134" s="106" t="str">
        <f t="shared" si="28"/>
        <v>00</v>
      </c>
      <c r="H134" s="99">
        <v>11</v>
      </c>
      <c r="I134" t="str">
        <f t="shared" si="29"/>
        <v>1.1-00-26-04_26-4-005_26-06-2721-00</v>
      </c>
      <c r="J134" t="s">
        <v>124</v>
      </c>
      <c r="K134" t="s">
        <v>125</v>
      </c>
      <c r="L134" t="s">
        <v>81</v>
      </c>
      <c r="M134" t="s">
        <v>82</v>
      </c>
      <c r="N134" t="s">
        <v>49</v>
      </c>
      <c r="O134" t="s">
        <v>1166</v>
      </c>
      <c r="P134" t="s">
        <v>83</v>
      </c>
      <c r="Q134" t="s">
        <v>84</v>
      </c>
      <c r="R134">
        <v>4</v>
      </c>
      <c r="S134" t="s">
        <v>40</v>
      </c>
      <c r="T134" s="96" t="s">
        <v>1154</v>
      </c>
      <c r="U134" t="s">
        <v>248</v>
      </c>
      <c r="V134" t="s">
        <v>249</v>
      </c>
      <c r="W134" t="s">
        <v>250</v>
      </c>
      <c r="X134">
        <v>2000</v>
      </c>
      <c r="Y134" t="s">
        <v>66</v>
      </c>
      <c r="Z134" t="str">
        <f t="shared" si="30"/>
        <v>272</v>
      </c>
      <c r="AA134">
        <v>2721</v>
      </c>
      <c r="AB134" t="s">
        <v>142</v>
      </c>
      <c r="AC134" s="96" t="s">
        <v>1148</v>
      </c>
      <c r="AD134" t="s">
        <v>57</v>
      </c>
      <c r="AE134" s="2">
        <v>15000</v>
      </c>
      <c r="AF134" s="1">
        <v>15000</v>
      </c>
      <c r="AG134">
        <v>0</v>
      </c>
      <c r="AH134">
        <v>0</v>
      </c>
      <c r="AI134">
        <f t="shared" si="31"/>
        <v>0</v>
      </c>
      <c r="AJ134">
        <v>0</v>
      </c>
      <c r="AK134" s="1">
        <f t="shared" si="32"/>
        <v>0</v>
      </c>
      <c r="AL134">
        <v>0</v>
      </c>
      <c r="AM134">
        <v>0</v>
      </c>
      <c r="AN134">
        <v>0</v>
      </c>
      <c r="AO134" s="1">
        <f t="shared" si="22"/>
        <v>15000</v>
      </c>
      <c r="AP134">
        <v>0</v>
      </c>
      <c r="AQ134">
        <v>0</v>
      </c>
      <c r="AR134">
        <v>0</v>
      </c>
      <c r="AS134">
        <v>0</v>
      </c>
      <c r="AT134">
        <v>0</v>
      </c>
    </row>
    <row r="135" spans="1:46" x14ac:dyDescent="0.3">
      <c r="A135" t="str">
        <f t="shared" si="23"/>
        <v>529110060011</v>
      </c>
      <c r="B135" s="99">
        <v>5</v>
      </c>
      <c r="C135" s="99" t="str">
        <f t="shared" si="24"/>
        <v>291</v>
      </c>
      <c r="D135" s="99" t="str">
        <f t="shared" si="25"/>
        <v>1</v>
      </c>
      <c r="E135" t="str">
        <f t="shared" si="26"/>
        <v>0</v>
      </c>
      <c r="F135" s="106" t="str">
        <f t="shared" si="27"/>
        <v>06</v>
      </c>
      <c r="G135" s="106" t="str">
        <f t="shared" si="28"/>
        <v>00</v>
      </c>
      <c r="H135" s="99">
        <v>11</v>
      </c>
      <c r="I135" t="str">
        <f t="shared" si="29"/>
        <v>1.1-00-26-04_26-4-005_26-06-2911-00</v>
      </c>
      <c r="J135" t="s">
        <v>124</v>
      </c>
      <c r="K135" t="s">
        <v>125</v>
      </c>
      <c r="L135" t="s">
        <v>81</v>
      </c>
      <c r="M135" t="s">
        <v>82</v>
      </c>
      <c r="N135" t="s">
        <v>49</v>
      </c>
      <c r="O135" t="s">
        <v>1166</v>
      </c>
      <c r="P135" t="s">
        <v>83</v>
      </c>
      <c r="Q135" t="s">
        <v>84</v>
      </c>
      <c r="R135">
        <v>4</v>
      </c>
      <c r="S135" t="s">
        <v>40</v>
      </c>
      <c r="T135" s="96" t="s">
        <v>1154</v>
      </c>
      <c r="U135" t="s">
        <v>248</v>
      </c>
      <c r="V135" t="s">
        <v>249</v>
      </c>
      <c r="W135" t="s">
        <v>250</v>
      </c>
      <c r="X135">
        <v>2000</v>
      </c>
      <c r="Y135" t="s">
        <v>66</v>
      </c>
      <c r="Z135" t="str">
        <f t="shared" si="30"/>
        <v>291</v>
      </c>
      <c r="AA135">
        <v>2911</v>
      </c>
      <c r="AB135" t="s">
        <v>143</v>
      </c>
      <c r="AC135" s="96" t="s">
        <v>1148</v>
      </c>
      <c r="AD135" t="s">
        <v>57</v>
      </c>
      <c r="AE135" s="2">
        <v>10000</v>
      </c>
      <c r="AF135">
        <v>0</v>
      </c>
      <c r="AG135">
        <v>499.01</v>
      </c>
      <c r="AH135">
        <v>499.01</v>
      </c>
      <c r="AI135">
        <f t="shared" si="31"/>
        <v>0</v>
      </c>
      <c r="AJ135">
        <v>499.01</v>
      </c>
      <c r="AK135" s="1">
        <f t="shared" si="32"/>
        <v>0</v>
      </c>
      <c r="AL135">
        <v>499.01</v>
      </c>
      <c r="AM135">
        <v>0</v>
      </c>
      <c r="AN135">
        <v>499.01</v>
      </c>
      <c r="AO135" s="1">
        <f t="shared" si="22"/>
        <v>9500.99</v>
      </c>
      <c r="AP135">
        <v>0</v>
      </c>
      <c r="AQ135" s="1">
        <v>10000</v>
      </c>
      <c r="AR135">
        <v>0</v>
      </c>
      <c r="AS135">
        <v>0</v>
      </c>
      <c r="AT135" s="1">
        <v>10000</v>
      </c>
    </row>
    <row r="136" spans="1:46" x14ac:dyDescent="0.3">
      <c r="A136" t="str">
        <f t="shared" si="23"/>
        <v>529210060011</v>
      </c>
      <c r="B136" s="99">
        <v>5</v>
      </c>
      <c r="C136" s="99" t="str">
        <f t="shared" si="24"/>
        <v>292</v>
      </c>
      <c r="D136" s="99" t="str">
        <f t="shared" si="25"/>
        <v>1</v>
      </c>
      <c r="E136" t="str">
        <f t="shared" si="26"/>
        <v>0</v>
      </c>
      <c r="F136" s="106" t="str">
        <f t="shared" si="27"/>
        <v>06</v>
      </c>
      <c r="G136" s="106" t="str">
        <f t="shared" si="28"/>
        <v>00</v>
      </c>
      <c r="H136" s="99">
        <v>11</v>
      </c>
      <c r="I136" t="str">
        <f t="shared" si="29"/>
        <v>1.1-00-26-04_26-4-005_26-06-2921-00</v>
      </c>
      <c r="J136" t="s">
        <v>124</v>
      </c>
      <c r="K136" t="s">
        <v>125</v>
      </c>
      <c r="L136" t="s">
        <v>81</v>
      </c>
      <c r="M136" t="s">
        <v>82</v>
      </c>
      <c r="N136" t="s">
        <v>49</v>
      </c>
      <c r="O136" t="s">
        <v>1166</v>
      </c>
      <c r="P136" t="s">
        <v>83</v>
      </c>
      <c r="Q136" t="s">
        <v>84</v>
      </c>
      <c r="R136">
        <v>4</v>
      </c>
      <c r="S136" t="s">
        <v>40</v>
      </c>
      <c r="T136" s="96" t="s">
        <v>1154</v>
      </c>
      <c r="U136" t="s">
        <v>248</v>
      </c>
      <c r="V136" t="s">
        <v>249</v>
      </c>
      <c r="W136" t="s">
        <v>250</v>
      </c>
      <c r="X136">
        <v>2000</v>
      </c>
      <c r="Y136" t="s">
        <v>66</v>
      </c>
      <c r="Z136" t="str">
        <f t="shared" si="30"/>
        <v>292</v>
      </c>
      <c r="AA136">
        <v>2921</v>
      </c>
      <c r="AB136" t="s">
        <v>253</v>
      </c>
      <c r="AC136" s="96" t="s">
        <v>1148</v>
      </c>
      <c r="AD136" t="s">
        <v>57</v>
      </c>
      <c r="AE136" s="2">
        <v>3000</v>
      </c>
      <c r="AF136" s="1">
        <v>3000</v>
      </c>
      <c r="AG136">
        <v>0</v>
      </c>
      <c r="AH136">
        <v>0</v>
      </c>
      <c r="AI136">
        <f t="shared" si="31"/>
        <v>0</v>
      </c>
      <c r="AJ136">
        <v>0</v>
      </c>
      <c r="AK136" s="1">
        <f t="shared" si="32"/>
        <v>0</v>
      </c>
      <c r="AL136">
        <v>0</v>
      </c>
      <c r="AM136">
        <v>0</v>
      </c>
      <c r="AN136">
        <v>0</v>
      </c>
      <c r="AO136" s="1">
        <f t="shared" si="22"/>
        <v>3000</v>
      </c>
      <c r="AP136">
        <v>0</v>
      </c>
      <c r="AQ136">
        <v>0</v>
      </c>
      <c r="AR136">
        <v>0</v>
      </c>
      <c r="AS136">
        <v>0</v>
      </c>
      <c r="AT136">
        <v>0</v>
      </c>
    </row>
    <row r="137" spans="1:46" x14ac:dyDescent="0.3">
      <c r="A137" t="str">
        <f t="shared" si="23"/>
        <v>529410060011</v>
      </c>
      <c r="B137" s="99">
        <v>5</v>
      </c>
      <c r="C137" s="99" t="str">
        <f t="shared" si="24"/>
        <v>294</v>
      </c>
      <c r="D137" s="99" t="str">
        <f t="shared" si="25"/>
        <v>1</v>
      </c>
      <c r="E137" t="str">
        <f t="shared" si="26"/>
        <v>0</v>
      </c>
      <c r="F137" s="106" t="str">
        <f t="shared" si="27"/>
        <v>06</v>
      </c>
      <c r="G137" s="106" t="str">
        <f t="shared" si="28"/>
        <v>00</v>
      </c>
      <c r="H137" s="99">
        <v>11</v>
      </c>
      <c r="I137" t="str">
        <f t="shared" si="29"/>
        <v>1.1-00-26-04_26-4-005_26-06-2941-00</v>
      </c>
      <c r="J137" t="s">
        <v>124</v>
      </c>
      <c r="K137" t="s">
        <v>125</v>
      </c>
      <c r="L137" t="s">
        <v>81</v>
      </c>
      <c r="M137" t="s">
        <v>82</v>
      </c>
      <c r="N137" t="s">
        <v>49</v>
      </c>
      <c r="O137" t="s">
        <v>1166</v>
      </c>
      <c r="P137" t="s">
        <v>83</v>
      </c>
      <c r="Q137" t="s">
        <v>84</v>
      </c>
      <c r="R137">
        <v>4</v>
      </c>
      <c r="S137" t="s">
        <v>40</v>
      </c>
      <c r="T137" s="96" t="s">
        <v>1154</v>
      </c>
      <c r="U137" t="s">
        <v>248</v>
      </c>
      <c r="V137" t="s">
        <v>249</v>
      </c>
      <c r="W137" t="s">
        <v>250</v>
      </c>
      <c r="X137">
        <v>2000</v>
      </c>
      <c r="Y137" t="s">
        <v>66</v>
      </c>
      <c r="Z137" t="str">
        <f t="shared" si="30"/>
        <v>294</v>
      </c>
      <c r="AA137">
        <v>2941</v>
      </c>
      <c r="AB137" t="s">
        <v>161</v>
      </c>
      <c r="AC137" s="96" t="s">
        <v>1148</v>
      </c>
      <c r="AD137" t="s">
        <v>57</v>
      </c>
      <c r="AE137" s="2">
        <v>15000</v>
      </c>
      <c r="AF137" s="1">
        <v>15000</v>
      </c>
      <c r="AG137">
        <v>0</v>
      </c>
      <c r="AH137">
        <v>0</v>
      </c>
      <c r="AI137">
        <f t="shared" si="31"/>
        <v>0</v>
      </c>
      <c r="AJ137">
        <v>0</v>
      </c>
      <c r="AK137" s="1">
        <f t="shared" si="32"/>
        <v>0</v>
      </c>
      <c r="AL137">
        <v>0</v>
      </c>
      <c r="AM137">
        <v>0</v>
      </c>
      <c r="AN137">
        <v>0</v>
      </c>
      <c r="AO137" s="1">
        <f t="shared" si="22"/>
        <v>15000</v>
      </c>
      <c r="AP137">
        <v>0</v>
      </c>
      <c r="AQ137">
        <v>0</v>
      </c>
      <c r="AR137">
        <v>0</v>
      </c>
      <c r="AS137">
        <v>0</v>
      </c>
      <c r="AT137">
        <v>0</v>
      </c>
    </row>
    <row r="138" spans="1:46" x14ac:dyDescent="0.3">
      <c r="A138" t="str">
        <f t="shared" si="23"/>
        <v>529610060011</v>
      </c>
      <c r="B138" s="99">
        <v>5</v>
      </c>
      <c r="C138" s="99" t="str">
        <f t="shared" si="24"/>
        <v>296</v>
      </c>
      <c r="D138" s="99" t="str">
        <f t="shared" si="25"/>
        <v>1</v>
      </c>
      <c r="E138" t="str">
        <f t="shared" si="26"/>
        <v>0</v>
      </c>
      <c r="F138" s="106" t="str">
        <f t="shared" si="27"/>
        <v>06</v>
      </c>
      <c r="G138" s="106" t="str">
        <f t="shared" si="28"/>
        <v>00</v>
      </c>
      <c r="H138" s="99">
        <v>11</v>
      </c>
      <c r="I138" t="str">
        <f t="shared" si="29"/>
        <v>1.1-00-26-04_26-4-005_26-06-2961-00</v>
      </c>
      <c r="J138" t="s">
        <v>124</v>
      </c>
      <c r="K138" t="s">
        <v>125</v>
      </c>
      <c r="L138" t="s">
        <v>81</v>
      </c>
      <c r="M138" t="s">
        <v>82</v>
      </c>
      <c r="N138" t="s">
        <v>49</v>
      </c>
      <c r="O138" t="s">
        <v>1166</v>
      </c>
      <c r="P138" t="s">
        <v>83</v>
      </c>
      <c r="Q138" t="s">
        <v>84</v>
      </c>
      <c r="R138">
        <v>4</v>
      </c>
      <c r="S138" t="s">
        <v>40</v>
      </c>
      <c r="T138" s="96" t="s">
        <v>1154</v>
      </c>
      <c r="U138" t="s">
        <v>248</v>
      </c>
      <c r="V138" t="s">
        <v>249</v>
      </c>
      <c r="W138" t="s">
        <v>250</v>
      </c>
      <c r="X138">
        <v>2000</v>
      </c>
      <c r="Y138" t="s">
        <v>66</v>
      </c>
      <c r="Z138" t="str">
        <f t="shared" si="30"/>
        <v>296</v>
      </c>
      <c r="AA138">
        <v>2961</v>
      </c>
      <c r="AB138" t="s">
        <v>199</v>
      </c>
      <c r="AC138" s="96" t="s">
        <v>1148</v>
      </c>
      <c r="AD138" t="s">
        <v>57</v>
      </c>
      <c r="AE138" s="2">
        <v>8000</v>
      </c>
      <c r="AF138" s="1">
        <v>8000</v>
      </c>
      <c r="AG138">
        <v>0</v>
      </c>
      <c r="AH138">
        <v>0</v>
      </c>
      <c r="AI138">
        <f t="shared" si="31"/>
        <v>0</v>
      </c>
      <c r="AJ138">
        <v>0</v>
      </c>
      <c r="AK138" s="1">
        <f t="shared" si="32"/>
        <v>0</v>
      </c>
      <c r="AL138">
        <v>0</v>
      </c>
      <c r="AM138">
        <v>0</v>
      </c>
      <c r="AN138">
        <v>0</v>
      </c>
      <c r="AO138" s="1">
        <f t="shared" si="22"/>
        <v>8000</v>
      </c>
      <c r="AP138">
        <v>0</v>
      </c>
      <c r="AQ138">
        <v>0</v>
      </c>
      <c r="AR138">
        <v>0</v>
      </c>
      <c r="AS138">
        <v>0</v>
      </c>
      <c r="AT138">
        <v>0</v>
      </c>
    </row>
    <row r="139" spans="1:46" x14ac:dyDescent="0.3">
      <c r="A139" t="str">
        <f t="shared" si="23"/>
        <v>531810060011</v>
      </c>
      <c r="B139" s="99">
        <v>5</v>
      </c>
      <c r="C139" s="99" t="str">
        <f t="shared" si="24"/>
        <v>318</v>
      </c>
      <c r="D139" s="99" t="str">
        <f t="shared" si="25"/>
        <v>1</v>
      </c>
      <c r="E139" t="str">
        <f t="shared" si="26"/>
        <v>0</v>
      </c>
      <c r="F139" s="106" t="str">
        <f t="shared" si="27"/>
        <v>06</v>
      </c>
      <c r="G139" s="106" t="str">
        <f t="shared" si="28"/>
        <v>00</v>
      </c>
      <c r="H139" s="99">
        <v>11</v>
      </c>
      <c r="I139" t="str">
        <f t="shared" si="29"/>
        <v>1.1-00-26-04_26-4-005_26-06-3181-00</v>
      </c>
      <c r="J139" t="s">
        <v>124</v>
      </c>
      <c r="K139" t="s">
        <v>125</v>
      </c>
      <c r="L139" t="s">
        <v>81</v>
      </c>
      <c r="M139" t="s">
        <v>82</v>
      </c>
      <c r="N139" t="s">
        <v>49</v>
      </c>
      <c r="O139" t="s">
        <v>1166</v>
      </c>
      <c r="P139" t="s">
        <v>83</v>
      </c>
      <c r="Q139" t="s">
        <v>84</v>
      </c>
      <c r="R139">
        <v>4</v>
      </c>
      <c r="S139" t="s">
        <v>40</v>
      </c>
      <c r="T139" s="96" t="s">
        <v>1154</v>
      </c>
      <c r="U139" t="s">
        <v>248</v>
      </c>
      <c r="V139" t="s">
        <v>249</v>
      </c>
      <c r="W139" t="s">
        <v>250</v>
      </c>
      <c r="X139">
        <v>3000</v>
      </c>
      <c r="Y139" t="s">
        <v>44</v>
      </c>
      <c r="Z139" t="str">
        <f t="shared" si="30"/>
        <v>318</v>
      </c>
      <c r="AA139">
        <v>3181</v>
      </c>
      <c r="AB139" t="s">
        <v>254</v>
      </c>
      <c r="AC139" s="96" t="s">
        <v>1148</v>
      </c>
      <c r="AD139" t="s">
        <v>57</v>
      </c>
      <c r="AE139" s="2">
        <v>7000</v>
      </c>
      <c r="AF139" s="1">
        <v>7000</v>
      </c>
      <c r="AG139">
        <v>0</v>
      </c>
      <c r="AH139">
        <v>0</v>
      </c>
      <c r="AI139">
        <f t="shared" si="31"/>
        <v>0</v>
      </c>
      <c r="AJ139">
        <v>0</v>
      </c>
      <c r="AK139" s="1">
        <f t="shared" si="32"/>
        <v>0</v>
      </c>
      <c r="AL139">
        <v>0</v>
      </c>
      <c r="AM139">
        <v>0</v>
      </c>
      <c r="AN139">
        <v>0</v>
      </c>
      <c r="AO139" s="1">
        <f t="shared" si="22"/>
        <v>7000</v>
      </c>
      <c r="AP139">
        <v>0</v>
      </c>
      <c r="AQ139">
        <v>0</v>
      </c>
      <c r="AR139">
        <v>0</v>
      </c>
      <c r="AS139">
        <v>0</v>
      </c>
      <c r="AT139">
        <v>0</v>
      </c>
    </row>
    <row r="140" spans="1:46" x14ac:dyDescent="0.3">
      <c r="A140" t="str">
        <f t="shared" si="23"/>
        <v>533110060011</v>
      </c>
      <c r="B140" s="99">
        <v>5</v>
      </c>
      <c r="C140" s="99" t="str">
        <f t="shared" si="24"/>
        <v>331</v>
      </c>
      <c r="D140" s="99" t="str">
        <f t="shared" si="25"/>
        <v>1</v>
      </c>
      <c r="E140" t="str">
        <f t="shared" si="26"/>
        <v>0</v>
      </c>
      <c r="F140" s="106" t="str">
        <f t="shared" si="27"/>
        <v>06</v>
      </c>
      <c r="G140" s="106" t="str">
        <f t="shared" si="28"/>
        <v>00</v>
      </c>
      <c r="H140" s="99">
        <v>11</v>
      </c>
      <c r="I140" t="str">
        <f t="shared" si="29"/>
        <v>1.1-00-26-04_26-4-005_26-06-3311-00</v>
      </c>
      <c r="J140" t="s">
        <v>124</v>
      </c>
      <c r="K140" t="s">
        <v>125</v>
      </c>
      <c r="L140" t="s">
        <v>81</v>
      </c>
      <c r="M140" t="s">
        <v>82</v>
      </c>
      <c r="N140" t="s">
        <v>49</v>
      </c>
      <c r="O140" t="s">
        <v>1166</v>
      </c>
      <c r="P140" t="s">
        <v>83</v>
      </c>
      <c r="Q140" t="s">
        <v>84</v>
      </c>
      <c r="R140">
        <v>4</v>
      </c>
      <c r="S140" t="s">
        <v>40</v>
      </c>
      <c r="T140" s="96" t="s">
        <v>1154</v>
      </c>
      <c r="U140" t="s">
        <v>248</v>
      </c>
      <c r="V140" t="s">
        <v>249</v>
      </c>
      <c r="W140" t="s">
        <v>250</v>
      </c>
      <c r="X140">
        <v>3000</v>
      </c>
      <c r="Y140" t="s">
        <v>44</v>
      </c>
      <c r="Z140" t="str">
        <f t="shared" si="30"/>
        <v>331</v>
      </c>
      <c r="AA140">
        <v>3311</v>
      </c>
      <c r="AB140" t="s">
        <v>156</v>
      </c>
      <c r="AC140" s="96" t="s">
        <v>1148</v>
      </c>
      <c r="AD140" t="s">
        <v>57</v>
      </c>
      <c r="AE140" s="2">
        <v>1616888</v>
      </c>
      <c r="AF140" s="1">
        <v>550000</v>
      </c>
      <c r="AG140">
        <v>0</v>
      </c>
      <c r="AH140">
        <v>0</v>
      </c>
      <c r="AI140">
        <f t="shared" si="31"/>
        <v>0</v>
      </c>
      <c r="AJ140">
        <v>0</v>
      </c>
      <c r="AK140" s="1">
        <f t="shared" si="32"/>
        <v>0</v>
      </c>
      <c r="AL140">
        <v>0</v>
      </c>
      <c r="AM140">
        <v>0</v>
      </c>
      <c r="AN140">
        <v>0</v>
      </c>
      <c r="AO140" s="1">
        <f t="shared" si="22"/>
        <v>1616888</v>
      </c>
      <c r="AP140" s="1">
        <v>1400000</v>
      </c>
      <c r="AQ140">
        <v>0</v>
      </c>
      <c r="AR140">
        <v>0</v>
      </c>
      <c r="AS140" s="1">
        <v>333112</v>
      </c>
      <c r="AT140" s="1">
        <v>1066888</v>
      </c>
    </row>
    <row r="141" spans="1:46" x14ac:dyDescent="0.3">
      <c r="A141" t="str">
        <f t="shared" si="23"/>
        <v>533310060011</v>
      </c>
      <c r="B141" s="99">
        <v>5</v>
      </c>
      <c r="C141" s="99" t="str">
        <f t="shared" si="24"/>
        <v>333</v>
      </c>
      <c r="D141" s="99" t="str">
        <f t="shared" si="25"/>
        <v>1</v>
      </c>
      <c r="E141" t="str">
        <f t="shared" si="26"/>
        <v>0</v>
      </c>
      <c r="F141" s="106" t="str">
        <f t="shared" si="27"/>
        <v>06</v>
      </c>
      <c r="G141" s="106" t="str">
        <f t="shared" si="28"/>
        <v>00</v>
      </c>
      <c r="H141" s="99">
        <v>11</v>
      </c>
      <c r="I141" t="str">
        <f t="shared" si="29"/>
        <v>1.1-00-26-04_26-4-005_26-06-3331-00</v>
      </c>
      <c r="J141" t="s">
        <v>124</v>
      </c>
      <c r="K141" t="s">
        <v>125</v>
      </c>
      <c r="L141" t="s">
        <v>81</v>
      </c>
      <c r="M141" t="s">
        <v>82</v>
      </c>
      <c r="N141" t="s">
        <v>49</v>
      </c>
      <c r="O141" t="s">
        <v>1166</v>
      </c>
      <c r="P141" t="s">
        <v>83</v>
      </c>
      <c r="Q141" t="s">
        <v>84</v>
      </c>
      <c r="R141">
        <v>4</v>
      </c>
      <c r="S141" t="s">
        <v>40</v>
      </c>
      <c r="T141" s="96" t="s">
        <v>1154</v>
      </c>
      <c r="U141" t="s">
        <v>248</v>
      </c>
      <c r="V141" t="s">
        <v>249</v>
      </c>
      <c r="W141" t="s">
        <v>250</v>
      </c>
      <c r="X141">
        <v>3000</v>
      </c>
      <c r="Y141" t="s">
        <v>44</v>
      </c>
      <c r="Z141" t="str">
        <f t="shared" si="30"/>
        <v>333</v>
      </c>
      <c r="AA141">
        <v>3331</v>
      </c>
      <c r="AB141" t="s">
        <v>167</v>
      </c>
      <c r="AC141" s="96" t="s">
        <v>1148</v>
      </c>
      <c r="AD141" t="s">
        <v>57</v>
      </c>
      <c r="AE141" s="2">
        <v>833112</v>
      </c>
      <c r="AF141" s="1">
        <v>500000</v>
      </c>
      <c r="AG141" s="1">
        <v>833112</v>
      </c>
      <c r="AH141" s="1">
        <v>833112</v>
      </c>
      <c r="AI141">
        <f t="shared" si="31"/>
        <v>833112</v>
      </c>
      <c r="AJ141">
        <v>0</v>
      </c>
      <c r="AK141" s="1">
        <f t="shared" si="32"/>
        <v>0</v>
      </c>
      <c r="AL141">
        <v>0</v>
      </c>
      <c r="AM141">
        <v>0</v>
      </c>
      <c r="AN141">
        <v>0</v>
      </c>
      <c r="AO141" s="1">
        <f t="shared" si="22"/>
        <v>0</v>
      </c>
      <c r="AP141">
        <v>0</v>
      </c>
      <c r="AQ141" s="1">
        <v>333112</v>
      </c>
      <c r="AR141">
        <v>0</v>
      </c>
      <c r="AS141">
        <v>0</v>
      </c>
      <c r="AT141" s="1">
        <v>333112</v>
      </c>
    </row>
    <row r="142" spans="1:46" x14ac:dyDescent="0.3">
      <c r="A142" t="str">
        <f t="shared" si="23"/>
        <v>533610060011</v>
      </c>
      <c r="B142" s="99">
        <v>5</v>
      </c>
      <c r="C142" s="99" t="str">
        <f t="shared" si="24"/>
        <v>336</v>
      </c>
      <c r="D142" s="99" t="str">
        <f t="shared" si="25"/>
        <v>1</v>
      </c>
      <c r="E142" t="str">
        <f t="shared" si="26"/>
        <v>0</v>
      </c>
      <c r="F142" s="106" t="str">
        <f t="shared" si="27"/>
        <v>06</v>
      </c>
      <c r="G142" s="106" t="str">
        <f t="shared" si="28"/>
        <v>00</v>
      </c>
      <c r="H142" s="99">
        <v>11</v>
      </c>
      <c r="I142" t="str">
        <f t="shared" si="29"/>
        <v>1.1-00-26-04_26-4-005_26-06-3361-00</v>
      </c>
      <c r="J142" t="s">
        <v>124</v>
      </c>
      <c r="K142" t="s">
        <v>125</v>
      </c>
      <c r="L142" t="s">
        <v>81</v>
      </c>
      <c r="M142" t="s">
        <v>82</v>
      </c>
      <c r="N142" t="s">
        <v>49</v>
      </c>
      <c r="O142" t="s">
        <v>1166</v>
      </c>
      <c r="P142" t="s">
        <v>83</v>
      </c>
      <c r="Q142" t="s">
        <v>84</v>
      </c>
      <c r="R142">
        <v>4</v>
      </c>
      <c r="S142" t="s">
        <v>40</v>
      </c>
      <c r="T142" s="96" t="s">
        <v>1154</v>
      </c>
      <c r="U142" t="s">
        <v>248</v>
      </c>
      <c r="V142" t="s">
        <v>249</v>
      </c>
      <c r="W142" t="s">
        <v>250</v>
      </c>
      <c r="X142">
        <v>3000</v>
      </c>
      <c r="Y142" t="s">
        <v>44</v>
      </c>
      <c r="Z142" t="str">
        <f t="shared" si="30"/>
        <v>336</v>
      </c>
      <c r="AA142">
        <v>3361</v>
      </c>
      <c r="AB142" t="s">
        <v>191</v>
      </c>
      <c r="AC142" s="96" t="s">
        <v>1148</v>
      </c>
      <c r="AD142" t="s">
        <v>57</v>
      </c>
      <c r="AE142" s="2">
        <v>4323</v>
      </c>
      <c r="AF142">
        <v>0</v>
      </c>
      <c r="AG142">
        <v>0</v>
      </c>
      <c r="AH142">
        <v>0</v>
      </c>
      <c r="AI142">
        <f t="shared" si="31"/>
        <v>0</v>
      </c>
      <c r="AJ142">
        <v>0</v>
      </c>
      <c r="AK142" s="1">
        <f t="shared" si="32"/>
        <v>0</v>
      </c>
      <c r="AL142">
        <v>0</v>
      </c>
      <c r="AM142">
        <v>0</v>
      </c>
      <c r="AN142">
        <v>0</v>
      </c>
      <c r="AO142" s="1">
        <f t="shared" si="22"/>
        <v>4323</v>
      </c>
      <c r="AP142">
        <v>0</v>
      </c>
      <c r="AQ142" s="1">
        <v>4323</v>
      </c>
      <c r="AR142">
        <v>0</v>
      </c>
      <c r="AS142">
        <v>0</v>
      </c>
      <c r="AT142" s="1">
        <v>4323</v>
      </c>
    </row>
    <row r="143" spans="1:46" x14ac:dyDescent="0.3">
      <c r="A143" t="str">
        <f t="shared" si="23"/>
        <v>534110060011</v>
      </c>
      <c r="B143" s="99">
        <v>5</v>
      </c>
      <c r="C143" s="99" t="str">
        <f t="shared" si="24"/>
        <v>341</v>
      </c>
      <c r="D143" s="99" t="str">
        <f t="shared" si="25"/>
        <v>1</v>
      </c>
      <c r="E143" t="str">
        <f t="shared" si="26"/>
        <v>0</v>
      </c>
      <c r="F143" s="106" t="str">
        <f t="shared" si="27"/>
        <v>06</v>
      </c>
      <c r="G143" s="106" t="str">
        <f t="shared" si="28"/>
        <v>00</v>
      </c>
      <c r="H143" s="99">
        <v>11</v>
      </c>
      <c r="I143" t="str">
        <f t="shared" si="29"/>
        <v>1.1-00-26-04_26-4-005_26-06-3411-00</v>
      </c>
      <c r="J143" t="s">
        <v>124</v>
      </c>
      <c r="K143" t="s">
        <v>125</v>
      </c>
      <c r="L143" t="s">
        <v>81</v>
      </c>
      <c r="M143" t="s">
        <v>82</v>
      </c>
      <c r="N143" t="s">
        <v>49</v>
      </c>
      <c r="O143" t="s">
        <v>1166</v>
      </c>
      <c r="P143" t="s">
        <v>83</v>
      </c>
      <c r="Q143" t="s">
        <v>84</v>
      </c>
      <c r="R143">
        <v>4</v>
      </c>
      <c r="S143" t="s">
        <v>40</v>
      </c>
      <c r="T143" s="96" t="s">
        <v>1154</v>
      </c>
      <c r="U143" t="s">
        <v>248</v>
      </c>
      <c r="V143" t="s">
        <v>249</v>
      </c>
      <c r="W143" t="s">
        <v>250</v>
      </c>
      <c r="X143">
        <v>3000</v>
      </c>
      <c r="Y143" t="s">
        <v>44</v>
      </c>
      <c r="Z143" t="str">
        <f t="shared" si="30"/>
        <v>341</v>
      </c>
      <c r="AA143">
        <v>3411</v>
      </c>
      <c r="AB143" t="s">
        <v>157</v>
      </c>
      <c r="AC143" s="96" t="s">
        <v>1148</v>
      </c>
      <c r="AD143" t="s">
        <v>57</v>
      </c>
      <c r="AE143" s="2">
        <v>22880677</v>
      </c>
      <c r="AF143" s="1">
        <v>23700000</v>
      </c>
      <c r="AG143" s="1">
        <v>4140264.63</v>
      </c>
      <c r="AH143" s="1">
        <v>4140264.63</v>
      </c>
      <c r="AI143">
        <f t="shared" si="31"/>
        <v>0</v>
      </c>
      <c r="AJ143" s="1">
        <v>4140264.63</v>
      </c>
      <c r="AK143" s="1">
        <f t="shared" si="32"/>
        <v>0</v>
      </c>
      <c r="AL143" s="1">
        <v>4140264.63</v>
      </c>
      <c r="AM143">
        <v>0</v>
      </c>
      <c r="AN143" s="1">
        <v>4140264.63</v>
      </c>
      <c r="AO143" s="1">
        <f t="shared" si="22"/>
        <v>18740412.370000001</v>
      </c>
      <c r="AP143">
        <v>0</v>
      </c>
      <c r="AQ143">
        <v>0</v>
      </c>
      <c r="AR143">
        <v>0</v>
      </c>
      <c r="AS143" s="1">
        <v>819323</v>
      </c>
      <c r="AT143" s="1">
        <v>-819323</v>
      </c>
    </row>
    <row r="144" spans="1:46" x14ac:dyDescent="0.3">
      <c r="A144" s="107" t="str">
        <f t="shared" si="23"/>
        <v>534210060011</v>
      </c>
      <c r="B144" s="99">
        <v>5</v>
      </c>
      <c r="C144" s="99" t="str">
        <f t="shared" si="24"/>
        <v>342</v>
      </c>
      <c r="D144" s="99" t="str">
        <f t="shared" si="25"/>
        <v>1</v>
      </c>
      <c r="E144" t="str">
        <f t="shared" si="26"/>
        <v>0</v>
      </c>
      <c r="F144" s="106" t="str">
        <f t="shared" si="27"/>
        <v>06</v>
      </c>
      <c r="G144" s="106" t="str">
        <f t="shared" si="28"/>
        <v>00</v>
      </c>
      <c r="H144" s="99">
        <v>11</v>
      </c>
      <c r="I144" t="str">
        <f t="shared" si="29"/>
        <v>1.1-00-26-04_26-4-005_26-06-3421-00</v>
      </c>
      <c r="J144" t="s">
        <v>124</v>
      </c>
      <c r="K144" t="s">
        <v>125</v>
      </c>
      <c r="L144" t="s">
        <v>81</v>
      </c>
      <c r="M144" t="s">
        <v>82</v>
      </c>
      <c r="N144" t="s">
        <v>49</v>
      </c>
      <c r="O144" t="s">
        <v>1166</v>
      </c>
      <c r="P144" t="s">
        <v>83</v>
      </c>
      <c r="Q144" t="s">
        <v>84</v>
      </c>
      <c r="R144">
        <v>4</v>
      </c>
      <c r="S144" t="s">
        <v>40</v>
      </c>
      <c r="T144" s="96" t="s">
        <v>1154</v>
      </c>
      <c r="U144" t="s">
        <v>248</v>
      </c>
      <c r="V144" t="s">
        <v>249</v>
      </c>
      <c r="W144" t="s">
        <v>250</v>
      </c>
      <c r="X144">
        <v>3000</v>
      </c>
      <c r="Y144" t="s">
        <v>44</v>
      </c>
      <c r="Z144" t="str">
        <f t="shared" si="30"/>
        <v>342</v>
      </c>
      <c r="AA144">
        <v>3421</v>
      </c>
      <c r="AB144" t="s">
        <v>255</v>
      </c>
      <c r="AC144" s="96" t="s">
        <v>1148</v>
      </c>
      <c r="AD144" t="s">
        <v>57</v>
      </c>
      <c r="AE144" s="2">
        <v>40000000</v>
      </c>
      <c r="AF144" s="1">
        <v>40000000</v>
      </c>
      <c r="AG144" s="1">
        <v>4347788.2</v>
      </c>
      <c r="AH144" s="1">
        <v>4347788.2</v>
      </c>
      <c r="AI144">
        <f t="shared" si="31"/>
        <v>0</v>
      </c>
      <c r="AJ144" s="1">
        <v>4347788.2</v>
      </c>
      <c r="AK144" s="1">
        <f t="shared" si="32"/>
        <v>0</v>
      </c>
      <c r="AL144" s="1">
        <v>4347788.2</v>
      </c>
      <c r="AM144">
        <v>0</v>
      </c>
      <c r="AN144" s="1">
        <v>4347788.2</v>
      </c>
      <c r="AO144" s="1">
        <f t="shared" si="22"/>
        <v>35652211.799999997</v>
      </c>
      <c r="AP144">
        <v>0</v>
      </c>
      <c r="AQ144">
        <v>0</v>
      </c>
      <c r="AR144">
        <v>0</v>
      </c>
      <c r="AS144">
        <v>0</v>
      </c>
      <c r="AT144">
        <v>0</v>
      </c>
    </row>
    <row r="145" spans="1:46" x14ac:dyDescent="0.3">
      <c r="A145" t="str">
        <f t="shared" si="23"/>
        <v>534310060011</v>
      </c>
      <c r="B145" s="99">
        <v>5</v>
      </c>
      <c r="C145" s="99" t="str">
        <f t="shared" si="24"/>
        <v>343</v>
      </c>
      <c r="D145" s="99" t="str">
        <f t="shared" si="25"/>
        <v>1</v>
      </c>
      <c r="E145" t="str">
        <f t="shared" si="26"/>
        <v>0</v>
      </c>
      <c r="F145" s="106" t="str">
        <f t="shared" si="27"/>
        <v>06</v>
      </c>
      <c r="G145" s="106" t="str">
        <f t="shared" si="28"/>
        <v>00</v>
      </c>
      <c r="H145" s="99">
        <v>11</v>
      </c>
      <c r="I145" t="str">
        <f t="shared" si="29"/>
        <v>1.1-00-26-04_26-4-005_26-06-3431-00</v>
      </c>
      <c r="J145" t="s">
        <v>124</v>
      </c>
      <c r="K145" t="s">
        <v>125</v>
      </c>
      <c r="L145" t="s">
        <v>81</v>
      </c>
      <c r="M145" t="s">
        <v>82</v>
      </c>
      <c r="N145" t="s">
        <v>49</v>
      </c>
      <c r="O145" t="s">
        <v>1166</v>
      </c>
      <c r="P145" t="s">
        <v>83</v>
      </c>
      <c r="Q145" t="s">
        <v>84</v>
      </c>
      <c r="R145">
        <v>4</v>
      </c>
      <c r="S145" t="s">
        <v>40</v>
      </c>
      <c r="T145" s="96" t="s">
        <v>1154</v>
      </c>
      <c r="U145" t="s">
        <v>248</v>
      </c>
      <c r="V145" t="s">
        <v>249</v>
      </c>
      <c r="W145" t="s">
        <v>250</v>
      </c>
      <c r="X145">
        <v>3000</v>
      </c>
      <c r="Y145" t="s">
        <v>44</v>
      </c>
      <c r="Z145" t="str">
        <f t="shared" si="30"/>
        <v>343</v>
      </c>
      <c r="AA145">
        <v>3431</v>
      </c>
      <c r="AB145" t="s">
        <v>256</v>
      </c>
      <c r="AC145" s="96" t="s">
        <v>1148</v>
      </c>
      <c r="AD145" t="s">
        <v>57</v>
      </c>
      <c r="AE145" s="2">
        <v>4100000</v>
      </c>
      <c r="AF145" s="1">
        <v>4100000</v>
      </c>
      <c r="AG145" s="1">
        <v>169552.15</v>
      </c>
      <c r="AH145" s="1">
        <v>169552.15</v>
      </c>
      <c r="AI145">
        <f t="shared" si="31"/>
        <v>0</v>
      </c>
      <c r="AJ145" s="1">
        <v>169552.15</v>
      </c>
      <c r="AK145" s="1">
        <f t="shared" si="32"/>
        <v>169552.15</v>
      </c>
      <c r="AL145">
        <v>0</v>
      </c>
      <c r="AM145">
        <v>0</v>
      </c>
      <c r="AN145">
        <v>0</v>
      </c>
      <c r="AO145" s="1">
        <f t="shared" si="22"/>
        <v>3930447.85</v>
      </c>
      <c r="AP145">
        <v>0</v>
      </c>
      <c r="AQ145">
        <v>0</v>
      </c>
      <c r="AR145">
        <v>0</v>
      </c>
      <c r="AS145">
        <v>0</v>
      </c>
      <c r="AT145">
        <v>0</v>
      </c>
    </row>
    <row r="146" spans="1:46" x14ac:dyDescent="0.3">
      <c r="A146" t="str">
        <f t="shared" si="23"/>
        <v>535110061211</v>
      </c>
      <c r="B146" s="99">
        <v>5</v>
      </c>
      <c r="C146" s="99" t="str">
        <f t="shared" si="24"/>
        <v>351</v>
      </c>
      <c r="D146" s="99" t="str">
        <f t="shared" si="25"/>
        <v>1</v>
      </c>
      <c r="E146" t="str">
        <f t="shared" si="26"/>
        <v>0</v>
      </c>
      <c r="F146" s="106" t="str">
        <f t="shared" si="27"/>
        <v>06</v>
      </c>
      <c r="G146" s="106">
        <f t="shared" si="28"/>
        <v>12</v>
      </c>
      <c r="H146" s="99">
        <v>11</v>
      </c>
      <c r="I146" t="str">
        <f t="shared" si="29"/>
        <v>1.1-00-26-04_26-4-005_26-06-3511-12</v>
      </c>
      <c r="J146" t="s">
        <v>124</v>
      </c>
      <c r="K146" t="s">
        <v>125</v>
      </c>
      <c r="L146" t="s">
        <v>81</v>
      </c>
      <c r="M146" t="s">
        <v>82</v>
      </c>
      <c r="N146" t="s">
        <v>49</v>
      </c>
      <c r="O146" t="s">
        <v>1166</v>
      </c>
      <c r="P146" t="s">
        <v>83</v>
      </c>
      <c r="Q146" t="s">
        <v>84</v>
      </c>
      <c r="R146">
        <v>4</v>
      </c>
      <c r="S146" t="s">
        <v>40</v>
      </c>
      <c r="T146" s="96" t="s">
        <v>1154</v>
      </c>
      <c r="U146" t="s">
        <v>248</v>
      </c>
      <c r="V146" t="s">
        <v>249</v>
      </c>
      <c r="W146" t="s">
        <v>250</v>
      </c>
      <c r="X146">
        <v>3000</v>
      </c>
      <c r="Y146" t="s">
        <v>44</v>
      </c>
      <c r="Z146" t="str">
        <f t="shared" si="30"/>
        <v>351</v>
      </c>
      <c r="AA146">
        <v>3511</v>
      </c>
      <c r="AB146" t="s">
        <v>257</v>
      </c>
      <c r="AC146" s="96">
        <v>12</v>
      </c>
      <c r="AD146" t="s">
        <v>258</v>
      </c>
      <c r="AE146" s="2">
        <v>21000000</v>
      </c>
      <c r="AF146" s="1">
        <v>21000000</v>
      </c>
      <c r="AG146" s="1">
        <v>3418049.81</v>
      </c>
      <c r="AH146" s="1">
        <v>3418049.81</v>
      </c>
      <c r="AI146">
        <f t="shared" si="31"/>
        <v>0</v>
      </c>
      <c r="AJ146" s="1">
        <v>3418049.81</v>
      </c>
      <c r="AK146" s="1">
        <f t="shared" si="32"/>
        <v>0</v>
      </c>
      <c r="AL146" s="1">
        <v>3418049.81</v>
      </c>
      <c r="AM146">
        <v>0</v>
      </c>
      <c r="AN146" s="1">
        <v>3418049.81</v>
      </c>
      <c r="AO146" s="1">
        <f t="shared" si="22"/>
        <v>17581950.190000001</v>
      </c>
      <c r="AP146">
        <v>0</v>
      </c>
      <c r="AQ146">
        <v>0</v>
      </c>
      <c r="AR146">
        <v>0</v>
      </c>
      <c r="AS146">
        <v>0</v>
      </c>
      <c r="AT146">
        <v>0</v>
      </c>
    </row>
    <row r="147" spans="1:46" x14ac:dyDescent="0.3">
      <c r="A147" t="str">
        <f t="shared" si="23"/>
        <v>535710067311</v>
      </c>
      <c r="B147" s="99">
        <v>5</v>
      </c>
      <c r="C147" s="99" t="str">
        <f t="shared" si="24"/>
        <v>357</v>
      </c>
      <c r="D147" s="99" t="str">
        <f t="shared" si="25"/>
        <v>1</v>
      </c>
      <c r="E147" t="str">
        <f t="shared" si="26"/>
        <v>0</v>
      </c>
      <c r="F147" s="106" t="str">
        <f t="shared" si="27"/>
        <v>06</v>
      </c>
      <c r="G147" s="106">
        <f t="shared" si="28"/>
        <v>73</v>
      </c>
      <c r="H147" s="99">
        <v>11</v>
      </c>
      <c r="I147" t="str">
        <f t="shared" si="29"/>
        <v>1.1-00-26-04_26-4-005_26-06-3571-73</v>
      </c>
      <c r="J147" t="s">
        <v>124</v>
      </c>
      <c r="K147" t="s">
        <v>125</v>
      </c>
      <c r="L147" t="s">
        <v>81</v>
      </c>
      <c r="M147" t="s">
        <v>82</v>
      </c>
      <c r="N147" t="s">
        <v>49</v>
      </c>
      <c r="O147" t="s">
        <v>1166</v>
      </c>
      <c r="P147" t="s">
        <v>83</v>
      </c>
      <c r="Q147" t="s">
        <v>84</v>
      </c>
      <c r="R147">
        <v>4</v>
      </c>
      <c r="S147" t="s">
        <v>40</v>
      </c>
      <c r="T147" s="96" t="s">
        <v>1154</v>
      </c>
      <c r="U147" t="s">
        <v>248</v>
      </c>
      <c r="V147" t="s">
        <v>249</v>
      </c>
      <c r="W147" t="s">
        <v>250</v>
      </c>
      <c r="X147">
        <v>3000</v>
      </c>
      <c r="Y147" t="s">
        <v>44</v>
      </c>
      <c r="Z147" t="str">
        <f t="shared" si="30"/>
        <v>357</v>
      </c>
      <c r="AA147">
        <v>3571</v>
      </c>
      <c r="AB147" t="s">
        <v>117</v>
      </c>
      <c r="AC147" s="96">
        <v>73</v>
      </c>
      <c r="AD147" t="s">
        <v>259</v>
      </c>
      <c r="AE147" s="2">
        <v>10000000</v>
      </c>
      <c r="AF147">
        <v>0</v>
      </c>
      <c r="AG147">
        <v>0</v>
      </c>
      <c r="AH147">
        <v>0</v>
      </c>
      <c r="AI147">
        <f t="shared" si="31"/>
        <v>0</v>
      </c>
      <c r="AJ147">
        <v>0</v>
      </c>
      <c r="AK147" s="1">
        <f t="shared" si="32"/>
        <v>0</v>
      </c>
      <c r="AL147">
        <v>0</v>
      </c>
      <c r="AM147">
        <v>0</v>
      </c>
      <c r="AN147">
        <v>0</v>
      </c>
      <c r="AO147" s="1">
        <f t="shared" si="22"/>
        <v>10000000</v>
      </c>
      <c r="AP147" s="1">
        <v>10000000</v>
      </c>
      <c r="AQ147">
        <v>0</v>
      </c>
      <c r="AR147">
        <v>0</v>
      </c>
      <c r="AS147">
        <v>0</v>
      </c>
      <c r="AT147" s="1">
        <v>10000000</v>
      </c>
    </row>
    <row r="148" spans="1:46" x14ac:dyDescent="0.3">
      <c r="A148" t="str">
        <f t="shared" si="23"/>
        <v>537110060011</v>
      </c>
      <c r="B148" s="99">
        <v>5</v>
      </c>
      <c r="C148" s="99" t="str">
        <f t="shared" si="24"/>
        <v>371</v>
      </c>
      <c r="D148" s="99" t="str">
        <f t="shared" si="25"/>
        <v>1</v>
      </c>
      <c r="E148" t="str">
        <f t="shared" si="26"/>
        <v>0</v>
      </c>
      <c r="F148" s="106" t="str">
        <f t="shared" si="27"/>
        <v>06</v>
      </c>
      <c r="G148" s="106" t="str">
        <f t="shared" si="28"/>
        <v>00</v>
      </c>
      <c r="H148" s="99">
        <v>11</v>
      </c>
      <c r="I148" t="str">
        <f t="shared" si="29"/>
        <v>1.1-00-26-04_26-4-005_26-06-3711-00</v>
      </c>
      <c r="J148" t="s">
        <v>124</v>
      </c>
      <c r="K148" t="s">
        <v>125</v>
      </c>
      <c r="L148" t="s">
        <v>81</v>
      </c>
      <c r="M148" t="s">
        <v>82</v>
      </c>
      <c r="N148" t="s">
        <v>49</v>
      </c>
      <c r="O148" t="s">
        <v>1166</v>
      </c>
      <c r="P148" t="s">
        <v>83</v>
      </c>
      <c r="Q148" t="s">
        <v>84</v>
      </c>
      <c r="R148">
        <v>4</v>
      </c>
      <c r="S148" t="s">
        <v>40</v>
      </c>
      <c r="T148" s="96" t="s">
        <v>1154</v>
      </c>
      <c r="U148" t="s">
        <v>248</v>
      </c>
      <c r="V148" t="s">
        <v>249</v>
      </c>
      <c r="W148" t="s">
        <v>250</v>
      </c>
      <c r="X148">
        <v>3000</v>
      </c>
      <c r="Y148" t="s">
        <v>44</v>
      </c>
      <c r="Z148" t="str">
        <f t="shared" si="30"/>
        <v>371</v>
      </c>
      <c r="AA148">
        <v>3711</v>
      </c>
      <c r="AB148" t="s">
        <v>260</v>
      </c>
      <c r="AC148" s="96" t="s">
        <v>1148</v>
      </c>
      <c r="AD148" t="s">
        <v>57</v>
      </c>
      <c r="AE148" s="2">
        <v>15000</v>
      </c>
      <c r="AF148">
        <v>0</v>
      </c>
      <c r="AG148" s="1">
        <v>6796</v>
      </c>
      <c r="AH148" s="1">
        <v>6796</v>
      </c>
      <c r="AI148">
        <f t="shared" si="31"/>
        <v>0</v>
      </c>
      <c r="AJ148" s="1">
        <v>6796</v>
      </c>
      <c r="AK148" s="1">
        <f t="shared" si="32"/>
        <v>0</v>
      </c>
      <c r="AL148" s="1">
        <v>6796</v>
      </c>
      <c r="AM148">
        <v>0</v>
      </c>
      <c r="AN148" s="1">
        <v>6796</v>
      </c>
      <c r="AO148" s="1">
        <f t="shared" si="22"/>
        <v>8204</v>
      </c>
      <c r="AP148">
        <v>0</v>
      </c>
      <c r="AQ148" s="1">
        <v>15000</v>
      </c>
      <c r="AR148">
        <v>0</v>
      </c>
      <c r="AS148">
        <v>0</v>
      </c>
      <c r="AT148" s="1">
        <v>15000</v>
      </c>
    </row>
    <row r="149" spans="1:46" x14ac:dyDescent="0.3">
      <c r="A149" t="str">
        <f t="shared" si="23"/>
        <v>537510060011</v>
      </c>
      <c r="B149" s="99">
        <v>5</v>
      </c>
      <c r="C149" s="99" t="str">
        <f t="shared" si="24"/>
        <v>375</v>
      </c>
      <c r="D149" s="99" t="str">
        <f t="shared" si="25"/>
        <v>1</v>
      </c>
      <c r="E149" t="str">
        <f t="shared" si="26"/>
        <v>0</v>
      </c>
      <c r="F149" s="106" t="str">
        <f t="shared" si="27"/>
        <v>06</v>
      </c>
      <c r="G149" s="106" t="str">
        <f t="shared" si="28"/>
        <v>00</v>
      </c>
      <c r="H149" s="99">
        <v>11</v>
      </c>
      <c r="I149" t="str">
        <f t="shared" si="29"/>
        <v>1.1-00-26-04_26-4-005_26-06-3751-00</v>
      </c>
      <c r="J149" t="s">
        <v>124</v>
      </c>
      <c r="K149" t="s">
        <v>125</v>
      </c>
      <c r="L149" t="s">
        <v>81</v>
      </c>
      <c r="M149" t="s">
        <v>82</v>
      </c>
      <c r="N149" t="s">
        <v>49</v>
      </c>
      <c r="O149" t="s">
        <v>1166</v>
      </c>
      <c r="P149" t="s">
        <v>83</v>
      </c>
      <c r="Q149" t="s">
        <v>84</v>
      </c>
      <c r="R149">
        <v>4</v>
      </c>
      <c r="S149" t="s">
        <v>40</v>
      </c>
      <c r="T149" s="96" t="s">
        <v>1154</v>
      </c>
      <c r="U149" t="s">
        <v>248</v>
      </c>
      <c r="V149" t="s">
        <v>249</v>
      </c>
      <c r="W149" t="s">
        <v>250</v>
      </c>
      <c r="X149">
        <v>3000</v>
      </c>
      <c r="Y149" t="s">
        <v>44</v>
      </c>
      <c r="Z149" t="str">
        <f t="shared" si="30"/>
        <v>375</v>
      </c>
      <c r="AA149">
        <v>3751</v>
      </c>
      <c r="AB149" t="s">
        <v>261</v>
      </c>
      <c r="AC149" s="96" t="s">
        <v>1148</v>
      </c>
      <c r="AD149" t="s">
        <v>57</v>
      </c>
      <c r="AE149" s="2">
        <v>0</v>
      </c>
      <c r="AF149">
        <v>0</v>
      </c>
      <c r="AG149">
        <v>0</v>
      </c>
      <c r="AH149">
        <v>0</v>
      </c>
      <c r="AI149">
        <f t="shared" si="31"/>
        <v>0</v>
      </c>
      <c r="AJ149">
        <v>0</v>
      </c>
      <c r="AK149" s="1">
        <f t="shared" si="32"/>
        <v>0</v>
      </c>
      <c r="AL149">
        <v>0</v>
      </c>
      <c r="AM149">
        <v>0</v>
      </c>
      <c r="AN149">
        <v>0</v>
      </c>
      <c r="AO149" s="1">
        <f t="shared" si="22"/>
        <v>0</v>
      </c>
      <c r="AP149">
        <v>0</v>
      </c>
      <c r="AQ149">
        <v>0</v>
      </c>
      <c r="AR149">
        <v>0</v>
      </c>
      <c r="AS149">
        <v>0</v>
      </c>
      <c r="AT149">
        <v>0</v>
      </c>
    </row>
    <row r="150" spans="1:46" x14ac:dyDescent="0.3">
      <c r="A150" t="str">
        <f t="shared" si="23"/>
        <v>539410060011</v>
      </c>
      <c r="B150" s="99">
        <v>5</v>
      </c>
      <c r="C150" s="99" t="str">
        <f t="shared" si="24"/>
        <v>394</v>
      </c>
      <c r="D150" s="99" t="str">
        <f t="shared" si="25"/>
        <v>1</v>
      </c>
      <c r="E150" t="str">
        <f t="shared" si="26"/>
        <v>0</v>
      </c>
      <c r="F150" s="106" t="str">
        <f t="shared" si="27"/>
        <v>06</v>
      </c>
      <c r="G150" s="106" t="str">
        <f t="shared" si="28"/>
        <v>00</v>
      </c>
      <c r="H150" s="99">
        <v>11</v>
      </c>
      <c r="I150" t="str">
        <f t="shared" si="29"/>
        <v>1.1-00-26-04_26-4-005_26-06-3941-00</v>
      </c>
      <c r="J150" t="s">
        <v>124</v>
      </c>
      <c r="K150" t="s">
        <v>125</v>
      </c>
      <c r="L150" t="s">
        <v>81</v>
      </c>
      <c r="M150" t="s">
        <v>82</v>
      </c>
      <c r="N150" t="s">
        <v>49</v>
      </c>
      <c r="O150" t="s">
        <v>1166</v>
      </c>
      <c r="P150" t="s">
        <v>83</v>
      </c>
      <c r="Q150" t="s">
        <v>84</v>
      </c>
      <c r="R150">
        <v>4</v>
      </c>
      <c r="S150" t="s">
        <v>40</v>
      </c>
      <c r="T150" s="96" t="s">
        <v>1154</v>
      </c>
      <c r="U150" t="s">
        <v>248</v>
      </c>
      <c r="V150" t="s">
        <v>249</v>
      </c>
      <c r="W150" t="s">
        <v>250</v>
      </c>
      <c r="X150">
        <v>3000</v>
      </c>
      <c r="Y150" t="s">
        <v>44</v>
      </c>
      <c r="Z150" t="str">
        <f t="shared" si="30"/>
        <v>394</v>
      </c>
      <c r="AA150">
        <v>3941</v>
      </c>
      <c r="AB150" t="s">
        <v>193</v>
      </c>
      <c r="AC150" s="96" t="s">
        <v>1148</v>
      </c>
      <c r="AD150" t="s">
        <v>57</v>
      </c>
      <c r="AE150" s="2">
        <v>500000</v>
      </c>
      <c r="AF150" s="1">
        <v>500000</v>
      </c>
      <c r="AG150">
        <v>0</v>
      </c>
      <c r="AH150">
        <v>0</v>
      </c>
      <c r="AI150">
        <f t="shared" si="31"/>
        <v>0</v>
      </c>
      <c r="AJ150">
        <v>0</v>
      </c>
      <c r="AK150" s="1">
        <f t="shared" si="32"/>
        <v>0</v>
      </c>
      <c r="AL150">
        <v>0</v>
      </c>
      <c r="AM150">
        <v>0</v>
      </c>
      <c r="AN150">
        <v>0</v>
      </c>
      <c r="AO150" s="1">
        <f t="shared" si="22"/>
        <v>500000</v>
      </c>
      <c r="AP150">
        <v>0</v>
      </c>
      <c r="AQ150">
        <v>0</v>
      </c>
      <c r="AR150">
        <v>0</v>
      </c>
      <c r="AS150">
        <v>0</v>
      </c>
      <c r="AT150">
        <v>0</v>
      </c>
    </row>
    <row r="151" spans="1:46" x14ac:dyDescent="0.3">
      <c r="A151" t="str">
        <f t="shared" si="23"/>
        <v>539610060011</v>
      </c>
      <c r="B151" s="99">
        <v>5</v>
      </c>
      <c r="C151" s="99" t="str">
        <f t="shared" si="24"/>
        <v>396</v>
      </c>
      <c r="D151" s="99" t="str">
        <f t="shared" si="25"/>
        <v>1</v>
      </c>
      <c r="E151" t="str">
        <f t="shared" si="26"/>
        <v>0</v>
      </c>
      <c r="F151" s="106" t="str">
        <f t="shared" si="27"/>
        <v>06</v>
      </c>
      <c r="G151" s="106" t="str">
        <f t="shared" si="28"/>
        <v>00</v>
      </c>
      <c r="H151" s="99">
        <v>11</v>
      </c>
      <c r="I151" t="str">
        <f t="shared" si="29"/>
        <v>1.1-00-26-04_26-4-005_26-06-3961-00</v>
      </c>
      <c r="J151" t="s">
        <v>124</v>
      </c>
      <c r="K151" t="s">
        <v>125</v>
      </c>
      <c r="L151" t="s">
        <v>81</v>
      </c>
      <c r="M151" t="s">
        <v>82</v>
      </c>
      <c r="N151" t="s">
        <v>49</v>
      </c>
      <c r="O151" t="s">
        <v>1166</v>
      </c>
      <c r="P151" t="s">
        <v>83</v>
      </c>
      <c r="Q151" t="s">
        <v>84</v>
      </c>
      <c r="R151">
        <v>4</v>
      </c>
      <c r="S151" t="s">
        <v>40</v>
      </c>
      <c r="T151" s="96" t="s">
        <v>1154</v>
      </c>
      <c r="U151" t="s">
        <v>248</v>
      </c>
      <c r="V151" t="s">
        <v>249</v>
      </c>
      <c r="W151" t="s">
        <v>250</v>
      </c>
      <c r="X151">
        <v>3000</v>
      </c>
      <c r="Y151" t="s">
        <v>44</v>
      </c>
      <c r="Z151" t="str">
        <f t="shared" si="30"/>
        <v>396</v>
      </c>
      <c r="AA151">
        <v>3961</v>
      </c>
      <c r="AB151" t="s">
        <v>262</v>
      </c>
      <c r="AC151" s="96" t="s">
        <v>1148</v>
      </c>
      <c r="AD151" t="s">
        <v>57</v>
      </c>
      <c r="AE151" s="2">
        <v>50000</v>
      </c>
      <c r="AF151" s="1">
        <v>50000</v>
      </c>
      <c r="AG151">
        <v>0</v>
      </c>
      <c r="AH151">
        <v>0</v>
      </c>
      <c r="AI151">
        <f t="shared" si="31"/>
        <v>0</v>
      </c>
      <c r="AJ151">
        <v>0</v>
      </c>
      <c r="AK151" s="1">
        <f t="shared" si="32"/>
        <v>0</v>
      </c>
      <c r="AL151">
        <v>0</v>
      </c>
      <c r="AM151">
        <v>0</v>
      </c>
      <c r="AN151">
        <v>0</v>
      </c>
      <c r="AO151" s="1">
        <f t="shared" si="22"/>
        <v>50000</v>
      </c>
      <c r="AP151">
        <v>0</v>
      </c>
      <c r="AQ151">
        <v>0</v>
      </c>
      <c r="AR151">
        <v>0</v>
      </c>
      <c r="AS151">
        <v>0</v>
      </c>
      <c r="AT151">
        <v>0</v>
      </c>
    </row>
    <row r="152" spans="1:46" x14ac:dyDescent="0.3">
      <c r="A152" t="str">
        <f t="shared" si="23"/>
        <v>551510060011</v>
      </c>
      <c r="B152" s="99">
        <v>5</v>
      </c>
      <c r="C152" s="99" t="str">
        <f t="shared" si="24"/>
        <v>515</v>
      </c>
      <c r="D152" s="99" t="str">
        <f t="shared" si="25"/>
        <v>1</v>
      </c>
      <c r="E152" t="str">
        <f t="shared" si="26"/>
        <v>0</v>
      </c>
      <c r="F152" s="106" t="str">
        <f t="shared" si="27"/>
        <v>06</v>
      </c>
      <c r="G152" s="106" t="str">
        <f t="shared" si="28"/>
        <v>00</v>
      </c>
      <c r="H152" s="99">
        <v>11</v>
      </c>
      <c r="I152" t="str">
        <f t="shared" si="29"/>
        <v>1.1-00-26-04_26-4-005_26-06-5151-00</v>
      </c>
      <c r="J152" t="s">
        <v>124</v>
      </c>
      <c r="K152" t="s">
        <v>125</v>
      </c>
      <c r="L152" t="s">
        <v>81</v>
      </c>
      <c r="M152" t="s">
        <v>82</v>
      </c>
      <c r="N152" t="s">
        <v>49</v>
      </c>
      <c r="O152" t="s">
        <v>1166</v>
      </c>
      <c r="P152" t="s">
        <v>83</v>
      </c>
      <c r="Q152" t="s">
        <v>84</v>
      </c>
      <c r="R152">
        <v>4</v>
      </c>
      <c r="S152" t="s">
        <v>40</v>
      </c>
      <c r="T152" s="96" t="s">
        <v>1154</v>
      </c>
      <c r="U152" t="s">
        <v>248</v>
      </c>
      <c r="V152" t="s">
        <v>249</v>
      </c>
      <c r="W152" t="s">
        <v>250</v>
      </c>
      <c r="X152">
        <v>5000</v>
      </c>
      <c r="Y152" t="s">
        <v>70</v>
      </c>
      <c r="Z152" t="str">
        <f t="shared" si="30"/>
        <v>515</v>
      </c>
      <c r="AA152">
        <v>5151</v>
      </c>
      <c r="AB152" t="s">
        <v>263</v>
      </c>
      <c r="AC152" s="96" t="s">
        <v>1148</v>
      </c>
      <c r="AD152" t="s">
        <v>57</v>
      </c>
      <c r="AE152" s="2">
        <v>3491474</v>
      </c>
      <c r="AF152" s="1">
        <v>200000</v>
      </c>
      <c r="AG152" s="1">
        <v>3272360.02</v>
      </c>
      <c r="AH152">
        <v>0</v>
      </c>
      <c r="AI152">
        <f t="shared" si="31"/>
        <v>0</v>
      </c>
      <c r="AJ152">
        <v>0</v>
      </c>
      <c r="AK152" s="1">
        <f t="shared" si="32"/>
        <v>0</v>
      </c>
      <c r="AL152">
        <v>0</v>
      </c>
      <c r="AM152">
        <v>0</v>
      </c>
      <c r="AN152">
        <v>0</v>
      </c>
      <c r="AO152" s="1">
        <f t="shared" si="22"/>
        <v>219113.97999999998</v>
      </c>
      <c r="AP152" s="1">
        <v>3300000</v>
      </c>
      <c r="AQ152">
        <v>0</v>
      </c>
      <c r="AR152">
        <v>0</v>
      </c>
      <c r="AS152" s="1">
        <v>8526</v>
      </c>
      <c r="AT152" s="1">
        <v>3291474</v>
      </c>
    </row>
    <row r="153" spans="1:46" x14ac:dyDescent="0.3">
      <c r="A153" t="str">
        <f t="shared" si="23"/>
        <v>551910060011</v>
      </c>
      <c r="B153" s="99">
        <v>5</v>
      </c>
      <c r="C153" s="99" t="str">
        <f t="shared" si="24"/>
        <v>519</v>
      </c>
      <c r="D153" s="99" t="str">
        <f t="shared" si="25"/>
        <v>1</v>
      </c>
      <c r="E153" t="str">
        <f t="shared" si="26"/>
        <v>0</v>
      </c>
      <c r="F153" s="106" t="str">
        <f t="shared" si="27"/>
        <v>06</v>
      </c>
      <c r="G153" s="106" t="str">
        <f t="shared" si="28"/>
        <v>00</v>
      </c>
      <c r="H153" s="99">
        <v>11</v>
      </c>
      <c r="I153" t="str">
        <f t="shared" si="29"/>
        <v>1.1-00-26-04_26-4-005_26-06-5191-00</v>
      </c>
      <c r="J153" t="s">
        <v>124</v>
      </c>
      <c r="K153" t="s">
        <v>125</v>
      </c>
      <c r="L153" t="s">
        <v>81</v>
      </c>
      <c r="M153" t="s">
        <v>82</v>
      </c>
      <c r="N153" t="s">
        <v>49</v>
      </c>
      <c r="O153" t="s">
        <v>1166</v>
      </c>
      <c r="P153" t="s">
        <v>83</v>
      </c>
      <c r="Q153" t="s">
        <v>84</v>
      </c>
      <c r="R153">
        <v>4</v>
      </c>
      <c r="S153" t="s">
        <v>40</v>
      </c>
      <c r="T153" s="96" t="s">
        <v>1154</v>
      </c>
      <c r="U153" t="s">
        <v>248</v>
      </c>
      <c r="V153" t="s">
        <v>249</v>
      </c>
      <c r="W153" t="s">
        <v>250</v>
      </c>
      <c r="X153">
        <v>5000</v>
      </c>
      <c r="Y153" t="s">
        <v>70</v>
      </c>
      <c r="Z153" t="str">
        <f t="shared" si="30"/>
        <v>519</v>
      </c>
      <c r="AA153">
        <v>5191</v>
      </c>
      <c r="AB153" t="s">
        <v>264</v>
      </c>
      <c r="AC153" s="96" t="s">
        <v>1148</v>
      </c>
      <c r="AD153" t="s">
        <v>57</v>
      </c>
      <c r="AE153" s="2">
        <v>238000</v>
      </c>
      <c r="AF153">
        <v>0</v>
      </c>
      <c r="AG153">
        <v>0</v>
      </c>
      <c r="AH153">
        <v>0</v>
      </c>
      <c r="AI153">
        <f t="shared" si="31"/>
        <v>0</v>
      </c>
      <c r="AJ153">
        <v>0</v>
      </c>
      <c r="AK153" s="1">
        <f t="shared" si="32"/>
        <v>0</v>
      </c>
      <c r="AL153">
        <v>0</v>
      </c>
      <c r="AM153">
        <v>0</v>
      </c>
      <c r="AN153">
        <v>0</v>
      </c>
      <c r="AO153" s="1">
        <f t="shared" si="22"/>
        <v>238000</v>
      </c>
      <c r="AP153" s="1">
        <v>238000</v>
      </c>
      <c r="AQ153">
        <v>0</v>
      </c>
      <c r="AR153">
        <v>0</v>
      </c>
      <c r="AS153">
        <v>0</v>
      </c>
      <c r="AT153" s="1">
        <v>238000</v>
      </c>
    </row>
    <row r="154" spans="1:46" x14ac:dyDescent="0.3">
      <c r="A154" t="str">
        <f t="shared" si="23"/>
        <v>558110061311</v>
      </c>
      <c r="B154" s="99">
        <v>5</v>
      </c>
      <c r="C154" s="99" t="str">
        <f t="shared" si="24"/>
        <v>581</v>
      </c>
      <c r="D154" s="99" t="str">
        <f t="shared" si="25"/>
        <v>1</v>
      </c>
      <c r="E154" t="str">
        <f t="shared" si="26"/>
        <v>0</v>
      </c>
      <c r="F154" s="106" t="str">
        <f t="shared" si="27"/>
        <v>06</v>
      </c>
      <c r="G154" s="106">
        <f t="shared" si="28"/>
        <v>13</v>
      </c>
      <c r="H154" s="99">
        <v>11</v>
      </c>
      <c r="I154" t="str">
        <f t="shared" si="29"/>
        <v>1.1-00-26-04_26-4-005_26-06-5811-13</v>
      </c>
      <c r="J154" t="s">
        <v>124</v>
      </c>
      <c r="K154" t="s">
        <v>125</v>
      </c>
      <c r="L154" t="s">
        <v>81</v>
      </c>
      <c r="M154" t="s">
        <v>82</v>
      </c>
      <c r="N154" t="s">
        <v>49</v>
      </c>
      <c r="O154" t="s">
        <v>1166</v>
      </c>
      <c r="P154" t="s">
        <v>83</v>
      </c>
      <c r="Q154" t="s">
        <v>84</v>
      </c>
      <c r="R154">
        <v>4</v>
      </c>
      <c r="S154" t="s">
        <v>40</v>
      </c>
      <c r="T154" s="96" t="s">
        <v>1154</v>
      </c>
      <c r="U154" t="s">
        <v>248</v>
      </c>
      <c r="V154" t="s">
        <v>249</v>
      </c>
      <c r="W154" t="s">
        <v>250</v>
      </c>
      <c r="X154">
        <v>5000</v>
      </c>
      <c r="Y154" t="s">
        <v>70</v>
      </c>
      <c r="Z154" t="str">
        <f t="shared" si="30"/>
        <v>581</v>
      </c>
      <c r="AA154">
        <v>5811</v>
      </c>
      <c r="AB154" t="s">
        <v>243</v>
      </c>
      <c r="AC154" s="96">
        <v>13</v>
      </c>
      <c r="AD154" t="s">
        <v>265</v>
      </c>
      <c r="AE154" s="2">
        <v>5000000</v>
      </c>
      <c r="AF154" s="1">
        <v>5000000</v>
      </c>
      <c r="AG154">
        <v>0</v>
      </c>
      <c r="AH154">
        <v>0</v>
      </c>
      <c r="AI154">
        <f t="shared" si="31"/>
        <v>0</v>
      </c>
      <c r="AJ154">
        <v>0</v>
      </c>
      <c r="AK154" s="1">
        <f t="shared" si="32"/>
        <v>0</v>
      </c>
      <c r="AL154">
        <v>0</v>
      </c>
      <c r="AM154">
        <v>0</v>
      </c>
      <c r="AN154">
        <v>0</v>
      </c>
      <c r="AO154" s="1">
        <f t="shared" si="22"/>
        <v>5000000</v>
      </c>
      <c r="AP154">
        <v>0</v>
      </c>
      <c r="AQ154">
        <v>0</v>
      </c>
      <c r="AR154">
        <v>0</v>
      </c>
      <c r="AS154">
        <v>0</v>
      </c>
      <c r="AT154">
        <v>0</v>
      </c>
    </row>
    <row r="155" spans="1:46" x14ac:dyDescent="0.3">
      <c r="A155" t="str">
        <f t="shared" si="23"/>
        <v>559110060011</v>
      </c>
      <c r="B155" s="99">
        <v>5</v>
      </c>
      <c r="C155" s="99" t="str">
        <f t="shared" si="24"/>
        <v>591</v>
      </c>
      <c r="D155" s="99" t="str">
        <f t="shared" si="25"/>
        <v>1</v>
      </c>
      <c r="E155" t="str">
        <f t="shared" si="26"/>
        <v>0</v>
      </c>
      <c r="F155" s="106" t="str">
        <f t="shared" si="27"/>
        <v>06</v>
      </c>
      <c r="G155" s="106" t="str">
        <f t="shared" si="28"/>
        <v>00</v>
      </c>
      <c r="H155" s="99">
        <v>11</v>
      </c>
      <c r="I155" t="str">
        <f t="shared" si="29"/>
        <v>1.1-00-26-04_26-4-005_26-06-5911-00</v>
      </c>
      <c r="J155" t="s">
        <v>124</v>
      </c>
      <c r="K155" t="s">
        <v>125</v>
      </c>
      <c r="L155" t="s">
        <v>81</v>
      </c>
      <c r="M155" t="s">
        <v>82</v>
      </c>
      <c r="N155" t="s">
        <v>49</v>
      </c>
      <c r="O155" t="s">
        <v>1166</v>
      </c>
      <c r="P155" t="s">
        <v>83</v>
      </c>
      <c r="Q155" t="s">
        <v>84</v>
      </c>
      <c r="R155">
        <v>4</v>
      </c>
      <c r="S155" t="s">
        <v>40</v>
      </c>
      <c r="T155" s="96" t="s">
        <v>1154</v>
      </c>
      <c r="U155" t="s">
        <v>248</v>
      </c>
      <c r="V155" t="s">
        <v>249</v>
      </c>
      <c r="W155" t="s">
        <v>250</v>
      </c>
      <c r="X155">
        <v>5000</v>
      </c>
      <c r="Y155" t="s">
        <v>70</v>
      </c>
      <c r="Z155" t="str">
        <f t="shared" si="30"/>
        <v>591</v>
      </c>
      <c r="AA155">
        <v>5911</v>
      </c>
      <c r="AB155" t="s">
        <v>175</v>
      </c>
      <c r="AC155" s="96" t="s">
        <v>1148</v>
      </c>
      <c r="AD155" t="s">
        <v>57</v>
      </c>
      <c r="AE155" s="2">
        <v>3010000</v>
      </c>
      <c r="AF155" s="1">
        <v>3010000</v>
      </c>
      <c r="AG155">
        <v>0</v>
      </c>
      <c r="AH155">
        <v>0</v>
      </c>
      <c r="AI155">
        <f t="shared" si="31"/>
        <v>0</v>
      </c>
      <c r="AJ155">
        <v>0</v>
      </c>
      <c r="AK155" s="1">
        <f t="shared" si="32"/>
        <v>0</v>
      </c>
      <c r="AL155">
        <v>0</v>
      </c>
      <c r="AM155">
        <v>0</v>
      </c>
      <c r="AN155">
        <v>0</v>
      </c>
      <c r="AO155" s="1">
        <f t="shared" si="22"/>
        <v>3010000</v>
      </c>
      <c r="AP155">
        <v>0</v>
      </c>
      <c r="AQ155">
        <v>0</v>
      </c>
      <c r="AR155">
        <v>0</v>
      </c>
      <c r="AS155">
        <v>0</v>
      </c>
      <c r="AT155">
        <v>0</v>
      </c>
    </row>
    <row r="156" spans="1:46" x14ac:dyDescent="0.3">
      <c r="A156" t="str">
        <f t="shared" si="23"/>
        <v>559710060011</v>
      </c>
      <c r="B156" s="99">
        <v>5</v>
      </c>
      <c r="C156" s="99" t="str">
        <f t="shared" si="24"/>
        <v>597</v>
      </c>
      <c r="D156" s="99" t="str">
        <f t="shared" si="25"/>
        <v>1</v>
      </c>
      <c r="E156" t="str">
        <f t="shared" si="26"/>
        <v>0</v>
      </c>
      <c r="F156" s="106" t="str">
        <f t="shared" si="27"/>
        <v>06</v>
      </c>
      <c r="G156" s="106" t="str">
        <f t="shared" si="28"/>
        <v>00</v>
      </c>
      <c r="H156" s="99">
        <v>11</v>
      </c>
      <c r="I156" t="str">
        <f t="shared" si="29"/>
        <v>1.1-00-26-04_26-4-005_26-06-5971-00</v>
      </c>
      <c r="J156" t="s">
        <v>124</v>
      </c>
      <c r="K156" t="s">
        <v>125</v>
      </c>
      <c r="L156" t="s">
        <v>81</v>
      </c>
      <c r="M156" t="s">
        <v>82</v>
      </c>
      <c r="N156" t="s">
        <v>49</v>
      </c>
      <c r="O156" t="s">
        <v>1166</v>
      </c>
      <c r="P156" t="s">
        <v>83</v>
      </c>
      <c r="Q156" t="s">
        <v>84</v>
      </c>
      <c r="R156">
        <v>4</v>
      </c>
      <c r="S156" t="s">
        <v>40</v>
      </c>
      <c r="T156" s="96" t="s">
        <v>1154</v>
      </c>
      <c r="U156" t="s">
        <v>248</v>
      </c>
      <c r="V156" t="s">
        <v>249</v>
      </c>
      <c r="W156" t="s">
        <v>250</v>
      </c>
      <c r="X156">
        <v>5000</v>
      </c>
      <c r="Y156" t="s">
        <v>70</v>
      </c>
      <c r="Z156" t="str">
        <f t="shared" si="30"/>
        <v>597</v>
      </c>
      <c r="AA156">
        <v>5971</v>
      </c>
      <c r="AB156" t="s">
        <v>177</v>
      </c>
      <c r="AC156" s="96" t="s">
        <v>1148</v>
      </c>
      <c r="AD156" t="s">
        <v>57</v>
      </c>
      <c r="AE156" s="2">
        <v>8526</v>
      </c>
      <c r="AF156">
        <v>0</v>
      </c>
      <c r="AG156" s="1">
        <v>8526</v>
      </c>
      <c r="AH156" s="1">
        <v>8526</v>
      </c>
      <c r="AI156">
        <f t="shared" si="31"/>
        <v>0</v>
      </c>
      <c r="AJ156" s="1">
        <v>8526</v>
      </c>
      <c r="AK156" s="1">
        <f t="shared" si="32"/>
        <v>0</v>
      </c>
      <c r="AL156" s="1">
        <v>8526</v>
      </c>
      <c r="AM156">
        <v>0</v>
      </c>
      <c r="AN156" s="1">
        <v>8526</v>
      </c>
      <c r="AO156" s="1">
        <f t="shared" si="22"/>
        <v>0</v>
      </c>
      <c r="AP156">
        <v>0</v>
      </c>
      <c r="AQ156" s="1">
        <v>8526</v>
      </c>
      <c r="AR156">
        <v>0</v>
      </c>
      <c r="AS156">
        <v>0</v>
      </c>
      <c r="AT156" s="1">
        <v>8526</v>
      </c>
    </row>
    <row r="157" spans="1:46" x14ac:dyDescent="0.3">
      <c r="A157" s="99" t="str">
        <f t="shared" si="23"/>
        <v>563210061011</v>
      </c>
      <c r="B157" s="99">
        <v>5</v>
      </c>
      <c r="C157" s="99" t="str">
        <f t="shared" si="24"/>
        <v>632</v>
      </c>
      <c r="D157" s="99" t="str">
        <f t="shared" si="25"/>
        <v>1</v>
      </c>
      <c r="E157" t="str">
        <f t="shared" si="26"/>
        <v>0</v>
      </c>
      <c r="F157" s="106" t="str">
        <f t="shared" si="27"/>
        <v>06</v>
      </c>
      <c r="G157" s="106">
        <f t="shared" si="28"/>
        <v>10</v>
      </c>
      <c r="H157" s="99">
        <v>11</v>
      </c>
      <c r="I157" t="str">
        <f t="shared" si="29"/>
        <v>1.1-00-26-04_26-4-005_26-06-6321-10</v>
      </c>
      <c r="J157" t="s">
        <v>124</v>
      </c>
      <c r="K157" t="s">
        <v>125</v>
      </c>
      <c r="L157" t="s">
        <v>81</v>
      </c>
      <c r="M157" t="s">
        <v>82</v>
      </c>
      <c r="N157" t="s">
        <v>49</v>
      </c>
      <c r="O157" t="s">
        <v>1166</v>
      </c>
      <c r="P157" t="s">
        <v>83</v>
      </c>
      <c r="Q157" t="s">
        <v>84</v>
      </c>
      <c r="R157">
        <v>4</v>
      </c>
      <c r="S157" t="s">
        <v>40</v>
      </c>
      <c r="T157" s="96" t="s">
        <v>1154</v>
      </c>
      <c r="U157" t="s">
        <v>248</v>
      </c>
      <c r="V157" t="s">
        <v>249</v>
      </c>
      <c r="W157" t="s">
        <v>250</v>
      </c>
      <c r="X157">
        <v>6000</v>
      </c>
      <c r="Y157" t="s">
        <v>108</v>
      </c>
      <c r="Z157" t="str">
        <f t="shared" si="30"/>
        <v>632</v>
      </c>
      <c r="AA157">
        <v>6321</v>
      </c>
      <c r="AB157" t="s">
        <v>266</v>
      </c>
      <c r="AC157" s="96">
        <v>10</v>
      </c>
      <c r="AD157" t="s">
        <v>258</v>
      </c>
      <c r="AE157" s="2">
        <v>95100000</v>
      </c>
      <c r="AF157" s="1">
        <v>95100000</v>
      </c>
      <c r="AG157" s="1">
        <v>14103313.02</v>
      </c>
      <c r="AH157" s="1">
        <v>14103313.02</v>
      </c>
      <c r="AI157">
        <f t="shared" si="31"/>
        <v>0</v>
      </c>
      <c r="AJ157" s="1">
        <v>14103313.02</v>
      </c>
      <c r="AK157" s="1">
        <f t="shared" si="32"/>
        <v>0</v>
      </c>
      <c r="AL157" s="1">
        <v>14103313.02</v>
      </c>
      <c r="AM157">
        <v>0</v>
      </c>
      <c r="AN157" s="1">
        <v>14103313.02</v>
      </c>
      <c r="AO157" s="1">
        <f t="shared" si="22"/>
        <v>80996686.980000004</v>
      </c>
      <c r="AP157">
        <v>0</v>
      </c>
      <c r="AQ157">
        <v>0</v>
      </c>
      <c r="AR157">
        <v>0</v>
      </c>
      <c r="AS157">
        <v>0</v>
      </c>
      <c r="AT157">
        <v>0</v>
      </c>
    </row>
    <row r="158" spans="1:46" x14ac:dyDescent="0.3">
      <c r="A158" s="99" t="str">
        <f t="shared" si="23"/>
        <v>563210061111</v>
      </c>
      <c r="B158" s="99">
        <v>5</v>
      </c>
      <c r="C158" s="99" t="str">
        <f t="shared" si="24"/>
        <v>632</v>
      </c>
      <c r="D158" s="99" t="str">
        <f t="shared" si="25"/>
        <v>1</v>
      </c>
      <c r="E158" t="str">
        <f t="shared" si="26"/>
        <v>0</v>
      </c>
      <c r="F158" s="106" t="str">
        <f t="shared" si="27"/>
        <v>06</v>
      </c>
      <c r="G158" s="106">
        <f t="shared" si="28"/>
        <v>11</v>
      </c>
      <c r="H158" s="99">
        <v>11</v>
      </c>
      <c r="I158" t="str">
        <f t="shared" si="29"/>
        <v>1.1-00-26-04_26-4-005_26-06-6321-11</v>
      </c>
      <c r="J158" t="s">
        <v>124</v>
      </c>
      <c r="K158" t="s">
        <v>125</v>
      </c>
      <c r="L158" t="s">
        <v>81</v>
      </c>
      <c r="M158" t="s">
        <v>82</v>
      </c>
      <c r="N158" t="s">
        <v>49</v>
      </c>
      <c r="O158" t="s">
        <v>1166</v>
      </c>
      <c r="P158" t="s">
        <v>83</v>
      </c>
      <c r="Q158" t="s">
        <v>84</v>
      </c>
      <c r="R158">
        <v>4</v>
      </c>
      <c r="S158" t="s">
        <v>40</v>
      </c>
      <c r="T158" s="96" t="s">
        <v>1154</v>
      </c>
      <c r="U158" t="s">
        <v>248</v>
      </c>
      <c r="V158" t="s">
        <v>249</v>
      </c>
      <c r="W158" t="s">
        <v>250</v>
      </c>
      <c r="X158">
        <v>6000</v>
      </c>
      <c r="Y158" t="s">
        <v>108</v>
      </c>
      <c r="Z158" t="str">
        <f t="shared" si="30"/>
        <v>632</v>
      </c>
      <c r="AA158">
        <v>6321</v>
      </c>
      <c r="AB158" t="s">
        <v>266</v>
      </c>
      <c r="AC158" s="96">
        <v>11</v>
      </c>
      <c r="AD158" t="s">
        <v>267</v>
      </c>
      <c r="AE158" s="2">
        <v>23580360</v>
      </c>
      <c r="AF158" s="1">
        <v>23580360</v>
      </c>
      <c r="AG158" s="1">
        <v>5895090</v>
      </c>
      <c r="AH158" s="1">
        <v>5895090</v>
      </c>
      <c r="AI158">
        <f t="shared" si="31"/>
        <v>0</v>
      </c>
      <c r="AJ158" s="1">
        <v>5895090</v>
      </c>
      <c r="AK158" s="1">
        <f t="shared" si="32"/>
        <v>0</v>
      </c>
      <c r="AL158" s="1">
        <v>5895090</v>
      </c>
      <c r="AM158">
        <v>0</v>
      </c>
      <c r="AN158" s="1">
        <v>5895090</v>
      </c>
      <c r="AO158" s="1">
        <f t="shared" si="22"/>
        <v>17685270</v>
      </c>
      <c r="AP158">
        <v>0</v>
      </c>
      <c r="AQ158">
        <v>0</v>
      </c>
      <c r="AR158">
        <v>0</v>
      </c>
      <c r="AS158">
        <v>0</v>
      </c>
      <c r="AT158">
        <v>0</v>
      </c>
    </row>
    <row r="159" spans="1:46" x14ac:dyDescent="0.3">
      <c r="A159" t="str">
        <f t="shared" si="23"/>
        <v>579910060011</v>
      </c>
      <c r="B159" s="99">
        <v>5</v>
      </c>
      <c r="C159" s="99" t="str">
        <f t="shared" si="24"/>
        <v>799</v>
      </c>
      <c r="D159" s="99" t="str">
        <f t="shared" si="25"/>
        <v>1</v>
      </c>
      <c r="E159" t="str">
        <f t="shared" si="26"/>
        <v>0</v>
      </c>
      <c r="F159" s="106" t="str">
        <f t="shared" si="27"/>
        <v>06</v>
      </c>
      <c r="G159" s="106" t="str">
        <f t="shared" si="28"/>
        <v>00</v>
      </c>
      <c r="H159" s="99">
        <v>11</v>
      </c>
      <c r="I159" t="str">
        <f t="shared" si="29"/>
        <v>1.1-00-26-04_26-4-005_26-06-7991-00</v>
      </c>
      <c r="J159" t="s">
        <v>124</v>
      </c>
      <c r="K159" t="s">
        <v>125</v>
      </c>
      <c r="L159" t="s">
        <v>81</v>
      </c>
      <c r="M159" t="s">
        <v>82</v>
      </c>
      <c r="N159" t="s">
        <v>49</v>
      </c>
      <c r="O159" t="s">
        <v>1166</v>
      </c>
      <c r="P159" t="s">
        <v>83</v>
      </c>
      <c r="Q159" t="s">
        <v>84</v>
      </c>
      <c r="R159">
        <v>4</v>
      </c>
      <c r="S159" t="s">
        <v>40</v>
      </c>
      <c r="T159" s="96" t="s">
        <v>1154</v>
      </c>
      <c r="U159" t="s">
        <v>248</v>
      </c>
      <c r="V159" t="s">
        <v>249</v>
      </c>
      <c r="W159" t="s">
        <v>250</v>
      </c>
      <c r="X159">
        <v>7000</v>
      </c>
      <c r="Y159" t="s">
        <v>268</v>
      </c>
      <c r="Z159" t="str">
        <f t="shared" si="30"/>
        <v>799</v>
      </c>
      <c r="AA159">
        <v>7991</v>
      </c>
      <c r="AB159" t="s">
        <v>269</v>
      </c>
      <c r="AC159" s="96" t="s">
        <v>1148</v>
      </c>
      <c r="AD159" t="s">
        <v>57</v>
      </c>
      <c r="AE159" s="2">
        <v>20000000</v>
      </c>
      <c r="AF159" s="1">
        <v>5000000</v>
      </c>
      <c r="AG159">
        <v>0</v>
      </c>
      <c r="AH159">
        <v>0</v>
      </c>
      <c r="AI159">
        <f t="shared" si="31"/>
        <v>0</v>
      </c>
      <c r="AJ159">
        <v>0</v>
      </c>
      <c r="AK159" s="1">
        <f t="shared" si="32"/>
        <v>0</v>
      </c>
      <c r="AL159">
        <v>0</v>
      </c>
      <c r="AM159">
        <v>0</v>
      </c>
      <c r="AN159">
        <v>0</v>
      </c>
      <c r="AO159" s="1">
        <f t="shared" si="22"/>
        <v>20000000</v>
      </c>
      <c r="AP159" s="1">
        <v>15000000</v>
      </c>
      <c r="AQ159">
        <v>0</v>
      </c>
      <c r="AR159">
        <v>0</v>
      </c>
      <c r="AS159">
        <v>0</v>
      </c>
      <c r="AT159" s="1">
        <v>15000000</v>
      </c>
    </row>
    <row r="160" spans="1:46" x14ac:dyDescent="0.3">
      <c r="A160" t="str">
        <f t="shared" si="23"/>
        <v>533910070011</v>
      </c>
      <c r="B160" s="99">
        <v>5</v>
      </c>
      <c r="C160" s="99" t="str">
        <f t="shared" si="24"/>
        <v>339</v>
      </c>
      <c r="D160" s="99" t="str">
        <f t="shared" si="25"/>
        <v>1</v>
      </c>
      <c r="E160" t="str">
        <f t="shared" si="26"/>
        <v>0</v>
      </c>
      <c r="F160" s="106" t="str">
        <f t="shared" si="27"/>
        <v>07</v>
      </c>
      <c r="G160" s="106" t="str">
        <f t="shared" si="28"/>
        <v>00</v>
      </c>
      <c r="H160" s="99">
        <v>11</v>
      </c>
      <c r="I160" t="str">
        <f t="shared" si="29"/>
        <v>1.1-00-26-04_26-4-005_26-07-3391-00</v>
      </c>
      <c r="J160" t="s">
        <v>124</v>
      </c>
      <c r="K160" t="s">
        <v>125</v>
      </c>
      <c r="L160" t="s">
        <v>81</v>
      </c>
      <c r="M160" t="s">
        <v>82</v>
      </c>
      <c r="N160" t="s">
        <v>49</v>
      </c>
      <c r="O160" t="s">
        <v>1166</v>
      </c>
      <c r="P160" t="s">
        <v>83</v>
      </c>
      <c r="Q160" t="s">
        <v>84</v>
      </c>
      <c r="R160">
        <v>4</v>
      </c>
      <c r="S160" t="s">
        <v>40</v>
      </c>
      <c r="T160" s="96" t="s">
        <v>1155</v>
      </c>
      <c r="U160" t="s">
        <v>270</v>
      </c>
      <c r="V160" t="s">
        <v>249</v>
      </c>
      <c r="W160" t="s">
        <v>250</v>
      </c>
      <c r="X160">
        <v>3000</v>
      </c>
      <c r="Y160" t="s">
        <v>44</v>
      </c>
      <c r="Z160" t="str">
        <f t="shared" si="30"/>
        <v>339</v>
      </c>
      <c r="AA160">
        <v>3391</v>
      </c>
      <c r="AB160" t="s">
        <v>168</v>
      </c>
      <c r="AC160" s="96" t="s">
        <v>1148</v>
      </c>
      <c r="AD160" t="s">
        <v>57</v>
      </c>
      <c r="AE160" s="2">
        <v>17000000</v>
      </c>
      <c r="AF160" s="1">
        <v>17000000</v>
      </c>
      <c r="AG160" s="1">
        <v>17000000</v>
      </c>
      <c r="AH160" s="1">
        <v>17000000</v>
      </c>
      <c r="AI160">
        <f t="shared" si="31"/>
        <v>14166666.66</v>
      </c>
      <c r="AJ160" s="1">
        <v>2833333.34</v>
      </c>
      <c r="AK160" s="1">
        <f t="shared" si="32"/>
        <v>2833333.34</v>
      </c>
      <c r="AL160">
        <v>0</v>
      </c>
      <c r="AM160">
        <v>0</v>
      </c>
      <c r="AN160">
        <v>0</v>
      </c>
      <c r="AO160" s="1">
        <f t="shared" si="22"/>
        <v>0</v>
      </c>
      <c r="AP160">
        <v>0</v>
      </c>
      <c r="AQ160">
        <v>0</v>
      </c>
      <c r="AR160">
        <v>0</v>
      </c>
      <c r="AS160">
        <v>0</v>
      </c>
      <c r="AT160">
        <v>0</v>
      </c>
    </row>
    <row r="161" spans="1:46" x14ac:dyDescent="0.3">
      <c r="A161" t="str">
        <f t="shared" si="23"/>
        <v>542110080011</v>
      </c>
      <c r="B161" s="99">
        <v>5</v>
      </c>
      <c r="C161" s="99" t="str">
        <f t="shared" si="24"/>
        <v>421</v>
      </c>
      <c r="D161" s="99" t="str">
        <f t="shared" si="25"/>
        <v>1</v>
      </c>
      <c r="E161" t="str">
        <f t="shared" si="26"/>
        <v>0</v>
      </c>
      <c r="F161" s="106" t="str">
        <f t="shared" si="27"/>
        <v>08</v>
      </c>
      <c r="G161" s="106" t="str">
        <f t="shared" si="28"/>
        <v>00</v>
      </c>
      <c r="H161" s="99">
        <v>11</v>
      </c>
      <c r="I161" t="str">
        <f t="shared" si="29"/>
        <v>1.1-00-26-04_26-4-006_26-08-4211-00</v>
      </c>
      <c r="J161" t="s">
        <v>124</v>
      </c>
      <c r="K161" t="s">
        <v>125</v>
      </c>
      <c r="L161" t="s">
        <v>81</v>
      </c>
      <c r="M161" t="s">
        <v>82</v>
      </c>
      <c r="N161" t="s">
        <v>49</v>
      </c>
      <c r="O161" t="s">
        <v>1166</v>
      </c>
      <c r="P161" t="s">
        <v>83</v>
      </c>
      <c r="Q161" t="s">
        <v>84</v>
      </c>
      <c r="R161">
        <v>4</v>
      </c>
      <c r="S161" t="s">
        <v>40</v>
      </c>
      <c r="T161" s="96" t="s">
        <v>1156</v>
      </c>
      <c r="U161" t="s">
        <v>85</v>
      </c>
      <c r="V161" t="s">
        <v>86</v>
      </c>
      <c r="W161" t="s">
        <v>87</v>
      </c>
      <c r="X161">
        <v>4000</v>
      </c>
      <c r="Y161" t="s">
        <v>211</v>
      </c>
      <c r="Z161" t="str">
        <f t="shared" si="30"/>
        <v>421</v>
      </c>
      <c r="AA161">
        <v>4211</v>
      </c>
      <c r="AB161" t="s">
        <v>212</v>
      </c>
      <c r="AC161" s="96" t="s">
        <v>1148</v>
      </c>
      <c r="AD161" t="s">
        <v>57</v>
      </c>
      <c r="AE161" s="2">
        <v>2500000</v>
      </c>
      <c r="AF161" s="1">
        <v>2500000</v>
      </c>
      <c r="AG161">
        <v>0</v>
      </c>
      <c r="AH161">
        <v>0</v>
      </c>
      <c r="AI161">
        <f t="shared" si="31"/>
        <v>0</v>
      </c>
      <c r="AJ161">
        <v>0</v>
      </c>
      <c r="AK161" s="1">
        <f t="shared" si="32"/>
        <v>0</v>
      </c>
      <c r="AL161">
        <v>0</v>
      </c>
      <c r="AM161">
        <v>0</v>
      </c>
      <c r="AN161">
        <v>0</v>
      </c>
      <c r="AO161" s="1">
        <f t="shared" si="22"/>
        <v>2500000</v>
      </c>
      <c r="AP161">
        <v>0</v>
      </c>
      <c r="AQ161">
        <v>0</v>
      </c>
      <c r="AR161">
        <v>0</v>
      </c>
      <c r="AS161">
        <v>0</v>
      </c>
      <c r="AT161">
        <v>0</v>
      </c>
    </row>
    <row r="162" spans="1:46" x14ac:dyDescent="0.3">
      <c r="A162" t="str">
        <f t="shared" si="23"/>
        <v>521110090011</v>
      </c>
      <c r="B162" s="99">
        <v>5</v>
      </c>
      <c r="C162" s="99" t="str">
        <f t="shared" si="24"/>
        <v>211</v>
      </c>
      <c r="D162" s="99" t="str">
        <f t="shared" si="25"/>
        <v>1</v>
      </c>
      <c r="E162" t="str">
        <f t="shared" si="26"/>
        <v>0</v>
      </c>
      <c r="F162" s="106" t="str">
        <f t="shared" si="27"/>
        <v>09</v>
      </c>
      <c r="G162" s="106" t="str">
        <f t="shared" si="28"/>
        <v>00</v>
      </c>
      <c r="H162" s="99">
        <v>11</v>
      </c>
      <c r="I162" t="str">
        <f t="shared" si="29"/>
        <v>1.1-00-26-05_26-4-007_26-09-2111-00</v>
      </c>
      <c r="J162" t="s">
        <v>124</v>
      </c>
      <c r="K162" t="s">
        <v>125</v>
      </c>
      <c r="L162" t="s">
        <v>81</v>
      </c>
      <c r="M162" t="s">
        <v>82</v>
      </c>
      <c r="N162" t="s">
        <v>49</v>
      </c>
      <c r="O162" t="s">
        <v>1166</v>
      </c>
      <c r="P162" t="s">
        <v>91</v>
      </c>
      <c r="Q162" t="s">
        <v>92</v>
      </c>
      <c r="R162">
        <v>4</v>
      </c>
      <c r="S162" t="s">
        <v>40</v>
      </c>
      <c r="T162" s="96" t="s">
        <v>1157</v>
      </c>
      <c r="U162" t="s">
        <v>97</v>
      </c>
      <c r="V162" t="s">
        <v>94</v>
      </c>
      <c r="W162" t="s">
        <v>95</v>
      </c>
      <c r="X162">
        <v>2000</v>
      </c>
      <c r="Y162" t="s">
        <v>66</v>
      </c>
      <c r="Z162" t="str">
        <f t="shared" si="30"/>
        <v>211</v>
      </c>
      <c r="AA162">
        <v>2111</v>
      </c>
      <c r="AB162" t="s">
        <v>154</v>
      </c>
      <c r="AC162" s="96" t="s">
        <v>1148</v>
      </c>
      <c r="AD162" t="s">
        <v>57</v>
      </c>
      <c r="AE162" s="2">
        <v>2400000</v>
      </c>
      <c r="AF162" s="1">
        <v>2400000</v>
      </c>
      <c r="AG162" s="1">
        <v>2398871.7400000002</v>
      </c>
      <c r="AH162">
        <v>0</v>
      </c>
      <c r="AI162">
        <f t="shared" si="31"/>
        <v>0</v>
      </c>
      <c r="AJ162">
        <v>0</v>
      </c>
      <c r="AK162" s="1">
        <f t="shared" si="32"/>
        <v>0</v>
      </c>
      <c r="AL162">
        <v>0</v>
      </c>
      <c r="AM162">
        <v>0</v>
      </c>
      <c r="AN162">
        <v>0</v>
      </c>
      <c r="AO162" s="1">
        <f t="shared" si="22"/>
        <v>1128.2599999997765</v>
      </c>
      <c r="AP162">
        <v>0</v>
      </c>
      <c r="AQ162">
        <v>0</v>
      </c>
      <c r="AR162">
        <v>0</v>
      </c>
      <c r="AS162">
        <v>0</v>
      </c>
      <c r="AT162">
        <v>0</v>
      </c>
    </row>
    <row r="163" spans="1:46" x14ac:dyDescent="0.3">
      <c r="A163" t="str">
        <f t="shared" si="23"/>
        <v>521610090011</v>
      </c>
      <c r="B163" s="99">
        <v>5</v>
      </c>
      <c r="C163" s="99" t="str">
        <f t="shared" si="24"/>
        <v>216</v>
      </c>
      <c r="D163" s="99" t="str">
        <f t="shared" si="25"/>
        <v>1</v>
      </c>
      <c r="E163" t="str">
        <f t="shared" si="26"/>
        <v>0</v>
      </c>
      <c r="F163" s="106" t="str">
        <f t="shared" si="27"/>
        <v>09</v>
      </c>
      <c r="G163" s="106" t="str">
        <f t="shared" si="28"/>
        <v>00</v>
      </c>
      <c r="H163" s="99">
        <v>11</v>
      </c>
      <c r="I163" t="str">
        <f t="shared" si="29"/>
        <v>1.1-00-26-05_26-4-007_26-09-2161-00</v>
      </c>
      <c r="J163" t="s">
        <v>124</v>
      </c>
      <c r="K163" t="s">
        <v>125</v>
      </c>
      <c r="L163" t="s">
        <v>81</v>
      </c>
      <c r="M163" t="s">
        <v>82</v>
      </c>
      <c r="N163" t="s">
        <v>49</v>
      </c>
      <c r="O163" t="s">
        <v>1166</v>
      </c>
      <c r="P163" t="s">
        <v>91</v>
      </c>
      <c r="Q163" t="s">
        <v>92</v>
      </c>
      <c r="R163">
        <v>4</v>
      </c>
      <c r="S163" t="s">
        <v>40</v>
      </c>
      <c r="T163" s="96" t="s">
        <v>1157</v>
      </c>
      <c r="U163" t="s">
        <v>97</v>
      </c>
      <c r="V163" t="s">
        <v>94</v>
      </c>
      <c r="W163" t="s">
        <v>95</v>
      </c>
      <c r="X163">
        <v>2000</v>
      </c>
      <c r="Y163" t="s">
        <v>66</v>
      </c>
      <c r="Z163" t="str">
        <f t="shared" si="30"/>
        <v>216</v>
      </c>
      <c r="AA163">
        <v>2161</v>
      </c>
      <c r="AB163" t="s">
        <v>184</v>
      </c>
      <c r="AC163" s="96" t="s">
        <v>1148</v>
      </c>
      <c r="AD163" t="s">
        <v>57</v>
      </c>
      <c r="AE163" s="2">
        <v>655025</v>
      </c>
      <c r="AF163" s="1">
        <v>650000</v>
      </c>
      <c r="AG163" s="1">
        <v>649877.68999999994</v>
      </c>
      <c r="AH163">
        <v>0</v>
      </c>
      <c r="AI163">
        <f t="shared" si="31"/>
        <v>0</v>
      </c>
      <c r="AJ163">
        <v>0</v>
      </c>
      <c r="AK163" s="1">
        <f t="shared" si="32"/>
        <v>0</v>
      </c>
      <c r="AL163">
        <v>0</v>
      </c>
      <c r="AM163">
        <v>0</v>
      </c>
      <c r="AN163">
        <v>0</v>
      </c>
      <c r="AO163" s="1">
        <f t="shared" si="22"/>
        <v>5147.3100000000559</v>
      </c>
      <c r="AP163">
        <v>0</v>
      </c>
      <c r="AQ163" s="1">
        <v>5025</v>
      </c>
      <c r="AR163">
        <v>0</v>
      </c>
      <c r="AS163">
        <v>0</v>
      </c>
      <c r="AT163" s="1">
        <v>5025</v>
      </c>
    </row>
    <row r="164" spans="1:46" x14ac:dyDescent="0.3">
      <c r="A164" t="str">
        <f t="shared" si="23"/>
        <v>522110090011</v>
      </c>
      <c r="B164" s="99">
        <v>5</v>
      </c>
      <c r="C164" s="99" t="str">
        <f t="shared" si="24"/>
        <v>221</v>
      </c>
      <c r="D164" s="99" t="str">
        <f t="shared" si="25"/>
        <v>1</v>
      </c>
      <c r="E164" t="str">
        <f t="shared" si="26"/>
        <v>0</v>
      </c>
      <c r="F164" s="106" t="str">
        <f t="shared" si="27"/>
        <v>09</v>
      </c>
      <c r="G164" s="106" t="str">
        <f t="shared" si="28"/>
        <v>00</v>
      </c>
      <c r="H164" s="99">
        <v>11</v>
      </c>
      <c r="I164" t="str">
        <f t="shared" si="29"/>
        <v>1.1-00-26-05_26-4-007_26-09-2211-00</v>
      </c>
      <c r="J164" t="s">
        <v>124</v>
      </c>
      <c r="K164" t="s">
        <v>125</v>
      </c>
      <c r="L164" t="s">
        <v>81</v>
      </c>
      <c r="M164" t="s">
        <v>82</v>
      </c>
      <c r="N164" t="s">
        <v>49</v>
      </c>
      <c r="O164" t="s">
        <v>1166</v>
      </c>
      <c r="P164" t="s">
        <v>91</v>
      </c>
      <c r="Q164" t="s">
        <v>92</v>
      </c>
      <c r="R164">
        <v>4</v>
      </c>
      <c r="S164" t="s">
        <v>40</v>
      </c>
      <c r="T164" s="96" t="s">
        <v>1157</v>
      </c>
      <c r="U164" t="s">
        <v>97</v>
      </c>
      <c r="V164" t="s">
        <v>94</v>
      </c>
      <c r="W164" t="s">
        <v>95</v>
      </c>
      <c r="X164">
        <v>2000</v>
      </c>
      <c r="Y164" t="s">
        <v>66</v>
      </c>
      <c r="Z164" t="str">
        <f t="shared" si="30"/>
        <v>221</v>
      </c>
      <c r="AA164">
        <v>2211</v>
      </c>
      <c r="AB164" t="s">
        <v>155</v>
      </c>
      <c r="AC164" s="96" t="s">
        <v>1148</v>
      </c>
      <c r="AD164" t="s">
        <v>57</v>
      </c>
      <c r="AE164" s="2">
        <v>500000</v>
      </c>
      <c r="AF164" s="1">
        <v>500000</v>
      </c>
      <c r="AG164" s="1">
        <v>452400</v>
      </c>
      <c r="AH164" s="1">
        <v>452400</v>
      </c>
      <c r="AI164">
        <f t="shared" si="31"/>
        <v>452400</v>
      </c>
      <c r="AJ164">
        <v>0</v>
      </c>
      <c r="AK164" s="1">
        <f t="shared" si="32"/>
        <v>0</v>
      </c>
      <c r="AL164">
        <v>0</v>
      </c>
      <c r="AM164">
        <v>0</v>
      </c>
      <c r="AN164">
        <v>0</v>
      </c>
      <c r="AO164" s="1">
        <f t="shared" si="22"/>
        <v>47600</v>
      </c>
      <c r="AP164">
        <v>0</v>
      </c>
      <c r="AQ164">
        <v>0</v>
      </c>
      <c r="AR164">
        <v>0</v>
      </c>
      <c r="AS164">
        <v>0</v>
      </c>
      <c r="AT164">
        <v>0</v>
      </c>
    </row>
    <row r="165" spans="1:46" x14ac:dyDescent="0.3">
      <c r="A165" t="str">
        <f t="shared" si="23"/>
        <v>524110090011</v>
      </c>
      <c r="B165" s="99">
        <v>5</v>
      </c>
      <c r="C165" s="99" t="str">
        <f t="shared" si="24"/>
        <v>241</v>
      </c>
      <c r="D165" s="99" t="str">
        <f t="shared" si="25"/>
        <v>1</v>
      </c>
      <c r="E165" t="str">
        <f t="shared" si="26"/>
        <v>0</v>
      </c>
      <c r="F165" s="106" t="str">
        <f t="shared" si="27"/>
        <v>09</v>
      </c>
      <c r="G165" s="106" t="str">
        <f t="shared" si="28"/>
        <v>00</v>
      </c>
      <c r="H165" s="99">
        <v>11</v>
      </c>
      <c r="I165" t="str">
        <f t="shared" si="29"/>
        <v>1.1-00-26-05_26-4-007_26-09-2411-00</v>
      </c>
      <c r="J165" t="s">
        <v>124</v>
      </c>
      <c r="K165" t="s">
        <v>125</v>
      </c>
      <c r="L165" t="s">
        <v>81</v>
      </c>
      <c r="M165" t="s">
        <v>82</v>
      </c>
      <c r="N165" t="s">
        <v>49</v>
      </c>
      <c r="O165" t="s">
        <v>1166</v>
      </c>
      <c r="P165" t="s">
        <v>91</v>
      </c>
      <c r="Q165" t="s">
        <v>92</v>
      </c>
      <c r="R165">
        <v>4</v>
      </c>
      <c r="S165" t="s">
        <v>40</v>
      </c>
      <c r="T165" s="96" t="s">
        <v>1157</v>
      </c>
      <c r="U165" t="s">
        <v>97</v>
      </c>
      <c r="V165" t="s">
        <v>94</v>
      </c>
      <c r="W165" t="s">
        <v>95</v>
      </c>
      <c r="X165">
        <v>2000</v>
      </c>
      <c r="Y165" t="s">
        <v>66</v>
      </c>
      <c r="Z165" t="str">
        <f t="shared" si="30"/>
        <v>241</v>
      </c>
      <c r="AA165">
        <v>2411</v>
      </c>
      <c r="AB165" t="s">
        <v>271</v>
      </c>
      <c r="AC165" s="96" t="s">
        <v>1148</v>
      </c>
      <c r="AD165" t="s">
        <v>57</v>
      </c>
      <c r="AE165" s="2">
        <v>20000</v>
      </c>
      <c r="AF165" s="1">
        <v>20000</v>
      </c>
      <c r="AG165">
        <v>0</v>
      </c>
      <c r="AH165">
        <v>0</v>
      </c>
      <c r="AI165">
        <f t="shared" si="31"/>
        <v>0</v>
      </c>
      <c r="AJ165">
        <v>0</v>
      </c>
      <c r="AK165" s="1">
        <f t="shared" si="32"/>
        <v>0</v>
      </c>
      <c r="AL165">
        <v>0</v>
      </c>
      <c r="AM165">
        <v>0</v>
      </c>
      <c r="AN165">
        <v>0</v>
      </c>
      <c r="AO165" s="1">
        <f t="shared" si="22"/>
        <v>20000</v>
      </c>
      <c r="AP165">
        <v>0</v>
      </c>
      <c r="AQ165">
        <v>0</v>
      </c>
      <c r="AR165">
        <v>0</v>
      </c>
      <c r="AS165">
        <v>0</v>
      </c>
      <c r="AT165">
        <v>0</v>
      </c>
    </row>
    <row r="166" spans="1:46" x14ac:dyDescent="0.3">
      <c r="A166" t="str">
        <f t="shared" si="23"/>
        <v>524210090011</v>
      </c>
      <c r="B166" s="99">
        <v>5</v>
      </c>
      <c r="C166" s="99" t="str">
        <f t="shared" si="24"/>
        <v>242</v>
      </c>
      <c r="D166" s="99" t="str">
        <f t="shared" si="25"/>
        <v>1</v>
      </c>
      <c r="E166" t="str">
        <f t="shared" si="26"/>
        <v>0</v>
      </c>
      <c r="F166" s="106" t="str">
        <f t="shared" si="27"/>
        <v>09</v>
      </c>
      <c r="G166" s="106" t="str">
        <f t="shared" si="28"/>
        <v>00</v>
      </c>
      <c r="H166" s="99">
        <v>11</v>
      </c>
      <c r="I166" t="str">
        <f t="shared" si="29"/>
        <v>1.1-00-26-05_26-4-007_26-09-2421-00</v>
      </c>
      <c r="J166" t="s">
        <v>124</v>
      </c>
      <c r="K166" t="s">
        <v>125</v>
      </c>
      <c r="L166" t="s">
        <v>81</v>
      </c>
      <c r="M166" t="s">
        <v>82</v>
      </c>
      <c r="N166" t="s">
        <v>49</v>
      </c>
      <c r="O166" t="s">
        <v>1166</v>
      </c>
      <c r="P166" t="s">
        <v>91</v>
      </c>
      <c r="Q166" t="s">
        <v>92</v>
      </c>
      <c r="R166">
        <v>4</v>
      </c>
      <c r="S166" t="s">
        <v>40</v>
      </c>
      <c r="T166" s="96" t="s">
        <v>1157</v>
      </c>
      <c r="U166" t="s">
        <v>97</v>
      </c>
      <c r="V166" t="s">
        <v>94</v>
      </c>
      <c r="W166" t="s">
        <v>95</v>
      </c>
      <c r="X166">
        <v>2000</v>
      </c>
      <c r="Y166" t="s">
        <v>66</v>
      </c>
      <c r="Z166" t="str">
        <f t="shared" si="30"/>
        <v>242</v>
      </c>
      <c r="AA166">
        <v>2421</v>
      </c>
      <c r="AB166" t="s">
        <v>272</v>
      </c>
      <c r="AC166" s="96" t="s">
        <v>1148</v>
      </c>
      <c r="AD166" t="s">
        <v>57</v>
      </c>
      <c r="AE166" s="2">
        <v>80000</v>
      </c>
      <c r="AF166" s="1">
        <v>80000</v>
      </c>
      <c r="AG166">
        <v>0</v>
      </c>
      <c r="AH166">
        <v>0</v>
      </c>
      <c r="AI166">
        <f t="shared" si="31"/>
        <v>0</v>
      </c>
      <c r="AJ166">
        <v>0</v>
      </c>
      <c r="AK166" s="1">
        <f t="shared" si="32"/>
        <v>0</v>
      </c>
      <c r="AL166">
        <v>0</v>
      </c>
      <c r="AM166">
        <v>0</v>
      </c>
      <c r="AN166">
        <v>0</v>
      </c>
      <c r="AO166" s="1">
        <f t="shared" si="22"/>
        <v>80000</v>
      </c>
      <c r="AP166">
        <v>0</v>
      </c>
      <c r="AQ166">
        <v>0</v>
      </c>
      <c r="AR166">
        <v>0</v>
      </c>
      <c r="AS166">
        <v>0</v>
      </c>
      <c r="AT166">
        <v>0</v>
      </c>
    </row>
    <row r="167" spans="1:46" x14ac:dyDescent="0.3">
      <c r="A167" t="str">
        <f t="shared" si="23"/>
        <v>524510090011</v>
      </c>
      <c r="B167" s="99">
        <v>5</v>
      </c>
      <c r="C167" s="99" t="str">
        <f t="shared" si="24"/>
        <v>245</v>
      </c>
      <c r="D167" s="99" t="str">
        <f t="shared" si="25"/>
        <v>1</v>
      </c>
      <c r="E167" t="str">
        <f t="shared" si="26"/>
        <v>0</v>
      </c>
      <c r="F167" s="106" t="str">
        <f t="shared" si="27"/>
        <v>09</v>
      </c>
      <c r="G167" s="106" t="str">
        <f t="shared" si="28"/>
        <v>00</v>
      </c>
      <c r="H167" s="99">
        <v>11</v>
      </c>
      <c r="I167" t="str">
        <f t="shared" si="29"/>
        <v>1.1-00-26-05_26-4-007_26-09-2451-00</v>
      </c>
      <c r="J167" t="s">
        <v>124</v>
      </c>
      <c r="K167" t="s">
        <v>125</v>
      </c>
      <c r="L167" t="s">
        <v>81</v>
      </c>
      <c r="M167" t="s">
        <v>82</v>
      </c>
      <c r="N167" t="s">
        <v>49</v>
      </c>
      <c r="O167" t="s">
        <v>1166</v>
      </c>
      <c r="P167" t="s">
        <v>91</v>
      </c>
      <c r="Q167" t="s">
        <v>92</v>
      </c>
      <c r="R167">
        <v>4</v>
      </c>
      <c r="S167" t="s">
        <v>40</v>
      </c>
      <c r="T167" s="96" t="s">
        <v>1157</v>
      </c>
      <c r="U167" t="s">
        <v>97</v>
      </c>
      <c r="V167" t="s">
        <v>94</v>
      </c>
      <c r="W167" t="s">
        <v>95</v>
      </c>
      <c r="X167">
        <v>2000</v>
      </c>
      <c r="Y167" t="s">
        <v>66</v>
      </c>
      <c r="Z167" t="str">
        <f t="shared" si="30"/>
        <v>245</v>
      </c>
      <c r="AA167">
        <v>2451</v>
      </c>
      <c r="AB167" t="s">
        <v>273</v>
      </c>
      <c r="AC167" s="96" t="s">
        <v>1148</v>
      </c>
      <c r="AD167" t="s">
        <v>57</v>
      </c>
      <c r="AE167" s="2">
        <v>25000</v>
      </c>
      <c r="AF167" s="1">
        <v>25000</v>
      </c>
      <c r="AG167">
        <v>0</v>
      </c>
      <c r="AH167">
        <v>0</v>
      </c>
      <c r="AI167">
        <f t="shared" si="31"/>
        <v>0</v>
      </c>
      <c r="AJ167">
        <v>0</v>
      </c>
      <c r="AK167" s="1">
        <f t="shared" si="32"/>
        <v>0</v>
      </c>
      <c r="AL167">
        <v>0</v>
      </c>
      <c r="AM167">
        <v>0</v>
      </c>
      <c r="AN167">
        <v>0</v>
      </c>
      <c r="AO167" s="1">
        <f t="shared" si="22"/>
        <v>25000</v>
      </c>
      <c r="AP167">
        <v>0</v>
      </c>
      <c r="AQ167">
        <v>0</v>
      </c>
      <c r="AR167">
        <v>0</v>
      </c>
      <c r="AS167">
        <v>0</v>
      </c>
      <c r="AT167">
        <v>0</v>
      </c>
    </row>
    <row r="168" spans="1:46" x14ac:dyDescent="0.3">
      <c r="A168" t="str">
        <f t="shared" si="23"/>
        <v>524610090011</v>
      </c>
      <c r="B168" s="99">
        <v>5</v>
      </c>
      <c r="C168" s="99" t="str">
        <f t="shared" si="24"/>
        <v>246</v>
      </c>
      <c r="D168" s="99" t="str">
        <f t="shared" si="25"/>
        <v>1</v>
      </c>
      <c r="E168" t="str">
        <f t="shared" si="26"/>
        <v>0</v>
      </c>
      <c r="F168" s="106" t="str">
        <f t="shared" si="27"/>
        <v>09</v>
      </c>
      <c r="G168" s="106" t="str">
        <f t="shared" si="28"/>
        <v>00</v>
      </c>
      <c r="H168" s="99">
        <v>11</v>
      </c>
      <c r="I168" t="str">
        <f t="shared" si="29"/>
        <v>1.1-00-26-05_26-4-007_26-09-2461-00</v>
      </c>
      <c r="J168" t="s">
        <v>124</v>
      </c>
      <c r="K168" t="s">
        <v>125</v>
      </c>
      <c r="L168" t="s">
        <v>81</v>
      </c>
      <c r="M168" t="s">
        <v>82</v>
      </c>
      <c r="N168" t="s">
        <v>49</v>
      </c>
      <c r="O168" t="s">
        <v>1166</v>
      </c>
      <c r="P168" t="s">
        <v>91</v>
      </c>
      <c r="Q168" t="s">
        <v>92</v>
      </c>
      <c r="R168">
        <v>4</v>
      </c>
      <c r="S168" t="s">
        <v>40</v>
      </c>
      <c r="T168" s="96" t="s">
        <v>1157</v>
      </c>
      <c r="U168" t="s">
        <v>97</v>
      </c>
      <c r="V168" t="s">
        <v>94</v>
      </c>
      <c r="W168" t="s">
        <v>95</v>
      </c>
      <c r="X168">
        <v>2000</v>
      </c>
      <c r="Y168" t="s">
        <v>66</v>
      </c>
      <c r="Z168" t="str">
        <f t="shared" si="30"/>
        <v>246</v>
      </c>
      <c r="AA168">
        <v>2461</v>
      </c>
      <c r="AB168" t="s">
        <v>160</v>
      </c>
      <c r="AC168" s="96" t="s">
        <v>1148</v>
      </c>
      <c r="AD168" t="s">
        <v>57</v>
      </c>
      <c r="AE168" s="2">
        <v>3000</v>
      </c>
      <c r="AF168" s="1">
        <v>3000</v>
      </c>
      <c r="AG168">
        <v>0</v>
      </c>
      <c r="AH168">
        <v>0</v>
      </c>
      <c r="AI168">
        <f t="shared" si="31"/>
        <v>0</v>
      </c>
      <c r="AJ168">
        <v>0</v>
      </c>
      <c r="AK168" s="1">
        <f t="shared" si="32"/>
        <v>0</v>
      </c>
      <c r="AL168">
        <v>0</v>
      </c>
      <c r="AM168">
        <v>0</v>
      </c>
      <c r="AN168">
        <v>0</v>
      </c>
      <c r="AO168" s="1">
        <f t="shared" si="22"/>
        <v>3000</v>
      </c>
      <c r="AP168">
        <v>0</v>
      </c>
      <c r="AQ168">
        <v>0</v>
      </c>
      <c r="AR168">
        <v>0</v>
      </c>
      <c r="AS168">
        <v>0</v>
      </c>
      <c r="AT168">
        <v>0</v>
      </c>
    </row>
    <row r="169" spans="1:46" x14ac:dyDescent="0.3">
      <c r="A169" t="str">
        <f t="shared" si="23"/>
        <v>524710090011</v>
      </c>
      <c r="B169" s="99">
        <v>5</v>
      </c>
      <c r="C169" s="99" t="str">
        <f t="shared" si="24"/>
        <v>247</v>
      </c>
      <c r="D169" s="99" t="str">
        <f t="shared" si="25"/>
        <v>1</v>
      </c>
      <c r="E169" t="str">
        <f t="shared" si="26"/>
        <v>0</v>
      </c>
      <c r="F169" s="106" t="str">
        <f t="shared" si="27"/>
        <v>09</v>
      </c>
      <c r="G169" s="106" t="str">
        <f t="shared" si="28"/>
        <v>00</v>
      </c>
      <c r="H169" s="99">
        <v>11</v>
      </c>
      <c r="I169" t="str">
        <f t="shared" si="29"/>
        <v>1.1-00-26-05_26-4-007_26-09-2471-00</v>
      </c>
      <c r="J169" t="s">
        <v>124</v>
      </c>
      <c r="K169" t="s">
        <v>125</v>
      </c>
      <c r="L169" t="s">
        <v>81</v>
      </c>
      <c r="M169" t="s">
        <v>82</v>
      </c>
      <c r="N169" t="s">
        <v>49</v>
      </c>
      <c r="O169" t="s">
        <v>1166</v>
      </c>
      <c r="P169" t="s">
        <v>91</v>
      </c>
      <c r="Q169" t="s">
        <v>92</v>
      </c>
      <c r="R169">
        <v>4</v>
      </c>
      <c r="S169" t="s">
        <v>40</v>
      </c>
      <c r="T169" s="96" t="s">
        <v>1157</v>
      </c>
      <c r="U169" t="s">
        <v>97</v>
      </c>
      <c r="V169" t="s">
        <v>94</v>
      </c>
      <c r="W169" t="s">
        <v>95</v>
      </c>
      <c r="X169">
        <v>2000</v>
      </c>
      <c r="Y169" t="s">
        <v>66</v>
      </c>
      <c r="Z169" t="str">
        <f t="shared" si="30"/>
        <v>247</v>
      </c>
      <c r="AA169">
        <v>2471</v>
      </c>
      <c r="AB169" t="s">
        <v>252</v>
      </c>
      <c r="AC169" s="96" t="s">
        <v>1148</v>
      </c>
      <c r="AD169" t="s">
        <v>57</v>
      </c>
      <c r="AE169" s="2">
        <v>150000</v>
      </c>
      <c r="AF169" s="1">
        <v>150000</v>
      </c>
      <c r="AG169">
        <v>0</v>
      </c>
      <c r="AH169">
        <v>0</v>
      </c>
      <c r="AI169">
        <f t="shared" si="31"/>
        <v>0</v>
      </c>
      <c r="AJ169">
        <v>0</v>
      </c>
      <c r="AK169" s="1">
        <f t="shared" si="32"/>
        <v>0</v>
      </c>
      <c r="AL169">
        <v>0</v>
      </c>
      <c r="AM169">
        <v>0</v>
      </c>
      <c r="AN169">
        <v>0</v>
      </c>
      <c r="AO169" s="1">
        <f t="shared" si="22"/>
        <v>150000</v>
      </c>
      <c r="AP169">
        <v>0</v>
      </c>
      <c r="AQ169">
        <v>0</v>
      </c>
      <c r="AR169">
        <v>0</v>
      </c>
      <c r="AS169">
        <v>0</v>
      </c>
      <c r="AT169">
        <v>0</v>
      </c>
    </row>
    <row r="170" spans="1:46" x14ac:dyDescent="0.3">
      <c r="A170" t="str">
        <f t="shared" si="23"/>
        <v>524910090011</v>
      </c>
      <c r="B170" s="99">
        <v>5</v>
      </c>
      <c r="C170" s="99" t="str">
        <f t="shared" si="24"/>
        <v>249</v>
      </c>
      <c r="D170" s="99" t="str">
        <f t="shared" si="25"/>
        <v>1</v>
      </c>
      <c r="E170" t="str">
        <f t="shared" si="26"/>
        <v>0</v>
      </c>
      <c r="F170" s="106" t="str">
        <f t="shared" si="27"/>
        <v>09</v>
      </c>
      <c r="G170" s="106" t="str">
        <f t="shared" si="28"/>
        <v>00</v>
      </c>
      <c r="H170" s="99">
        <v>11</v>
      </c>
      <c r="I170" t="str">
        <f t="shared" si="29"/>
        <v>1.1-00-26-05_26-4-007_26-09-2491-00</v>
      </c>
      <c r="J170" t="s">
        <v>124</v>
      </c>
      <c r="K170" t="s">
        <v>125</v>
      </c>
      <c r="L170" t="s">
        <v>81</v>
      </c>
      <c r="M170" t="s">
        <v>82</v>
      </c>
      <c r="N170" t="s">
        <v>49</v>
      </c>
      <c r="O170" t="s">
        <v>1166</v>
      </c>
      <c r="P170" t="s">
        <v>91</v>
      </c>
      <c r="Q170" t="s">
        <v>92</v>
      </c>
      <c r="R170">
        <v>4</v>
      </c>
      <c r="S170" t="s">
        <v>40</v>
      </c>
      <c r="T170" s="96" t="s">
        <v>1157</v>
      </c>
      <c r="U170" t="s">
        <v>97</v>
      </c>
      <c r="V170" t="s">
        <v>94</v>
      </c>
      <c r="W170" t="s">
        <v>95</v>
      </c>
      <c r="X170">
        <v>2000</v>
      </c>
      <c r="Y170" t="s">
        <v>66</v>
      </c>
      <c r="Z170" t="str">
        <f t="shared" si="30"/>
        <v>249</v>
      </c>
      <c r="AA170">
        <v>2491</v>
      </c>
      <c r="AB170" t="s">
        <v>274</v>
      </c>
      <c r="AC170" s="96" t="s">
        <v>1148</v>
      </c>
      <c r="AD170" t="s">
        <v>57</v>
      </c>
      <c r="AE170" s="2">
        <v>500000</v>
      </c>
      <c r="AF170" s="1">
        <v>500000</v>
      </c>
      <c r="AG170">
        <v>0</v>
      </c>
      <c r="AH170">
        <v>0</v>
      </c>
      <c r="AI170">
        <f t="shared" si="31"/>
        <v>0</v>
      </c>
      <c r="AJ170">
        <v>0</v>
      </c>
      <c r="AK170" s="1">
        <f t="shared" si="32"/>
        <v>0</v>
      </c>
      <c r="AL170">
        <v>0</v>
      </c>
      <c r="AM170">
        <v>0</v>
      </c>
      <c r="AN170">
        <v>0</v>
      </c>
      <c r="AO170" s="1">
        <f t="shared" si="22"/>
        <v>500000</v>
      </c>
      <c r="AP170">
        <v>0</v>
      </c>
      <c r="AQ170">
        <v>0</v>
      </c>
      <c r="AR170">
        <v>0</v>
      </c>
      <c r="AS170">
        <v>0</v>
      </c>
      <c r="AT170">
        <v>0</v>
      </c>
    </row>
    <row r="171" spans="1:46" x14ac:dyDescent="0.3">
      <c r="A171" t="str">
        <f t="shared" si="23"/>
        <v>526110090011</v>
      </c>
      <c r="B171" s="99">
        <v>5</v>
      </c>
      <c r="C171" s="99" t="str">
        <f t="shared" si="24"/>
        <v>261</v>
      </c>
      <c r="D171" s="99" t="str">
        <f t="shared" si="25"/>
        <v>1</v>
      </c>
      <c r="E171" t="str">
        <f t="shared" si="26"/>
        <v>0</v>
      </c>
      <c r="F171" s="106" t="str">
        <f t="shared" si="27"/>
        <v>09</v>
      </c>
      <c r="G171" s="106" t="str">
        <f t="shared" si="28"/>
        <v>00</v>
      </c>
      <c r="H171" s="99">
        <v>11</v>
      </c>
      <c r="I171" t="str">
        <f t="shared" si="29"/>
        <v>1.1-00-26-05_26-4-007_26-09-2611-00</v>
      </c>
      <c r="J171" t="s">
        <v>124</v>
      </c>
      <c r="K171" t="s">
        <v>125</v>
      </c>
      <c r="L171" t="s">
        <v>81</v>
      </c>
      <c r="M171" t="s">
        <v>82</v>
      </c>
      <c r="N171" t="s">
        <v>49</v>
      </c>
      <c r="O171" t="s">
        <v>1166</v>
      </c>
      <c r="P171" t="s">
        <v>91</v>
      </c>
      <c r="Q171" t="s">
        <v>92</v>
      </c>
      <c r="R171">
        <v>4</v>
      </c>
      <c r="S171" t="s">
        <v>40</v>
      </c>
      <c r="T171" s="96" t="s">
        <v>1157</v>
      </c>
      <c r="U171" t="s">
        <v>97</v>
      </c>
      <c r="V171" t="s">
        <v>94</v>
      </c>
      <c r="W171" t="s">
        <v>95</v>
      </c>
      <c r="X171">
        <v>2000</v>
      </c>
      <c r="Y171" t="s">
        <v>66</v>
      </c>
      <c r="Z171" t="str">
        <f t="shared" si="30"/>
        <v>261</v>
      </c>
      <c r="AA171">
        <v>2611</v>
      </c>
      <c r="AB171" t="s">
        <v>96</v>
      </c>
      <c r="AC171" s="96" t="s">
        <v>1148</v>
      </c>
      <c r="AD171" t="s">
        <v>57</v>
      </c>
      <c r="AE171" s="2">
        <v>41600000</v>
      </c>
      <c r="AF171" s="1">
        <v>40000000</v>
      </c>
      <c r="AG171" s="1">
        <v>5890620.3399999999</v>
      </c>
      <c r="AH171" s="1">
        <v>5890620.3399999999</v>
      </c>
      <c r="AI171">
        <f t="shared" si="31"/>
        <v>0</v>
      </c>
      <c r="AJ171" s="1">
        <v>5890620.3399999999</v>
      </c>
      <c r="AK171" s="1">
        <f t="shared" si="32"/>
        <v>0</v>
      </c>
      <c r="AL171" s="1">
        <v>5890620.3399999999</v>
      </c>
      <c r="AM171">
        <v>0</v>
      </c>
      <c r="AN171" s="1">
        <v>5890620.3399999999</v>
      </c>
      <c r="AO171" s="1">
        <f t="shared" si="22"/>
        <v>35709379.659999996</v>
      </c>
      <c r="AP171" s="1">
        <v>1600000</v>
      </c>
      <c r="AQ171">
        <v>0</v>
      </c>
      <c r="AR171">
        <v>0</v>
      </c>
      <c r="AS171">
        <v>0</v>
      </c>
      <c r="AT171" s="1">
        <v>1600000</v>
      </c>
    </row>
    <row r="172" spans="1:46" x14ac:dyDescent="0.3">
      <c r="A172" t="str">
        <f t="shared" si="23"/>
        <v>529110090011</v>
      </c>
      <c r="B172" s="99">
        <v>5</v>
      </c>
      <c r="C172" s="99" t="str">
        <f t="shared" si="24"/>
        <v>291</v>
      </c>
      <c r="D172" s="99" t="str">
        <f t="shared" si="25"/>
        <v>1</v>
      </c>
      <c r="E172" t="str">
        <f t="shared" si="26"/>
        <v>0</v>
      </c>
      <c r="F172" s="106" t="str">
        <f t="shared" si="27"/>
        <v>09</v>
      </c>
      <c r="G172" s="106" t="str">
        <f t="shared" si="28"/>
        <v>00</v>
      </c>
      <c r="H172" s="99">
        <v>11</v>
      </c>
      <c r="I172" t="str">
        <f t="shared" si="29"/>
        <v>1.1-00-26-05_26-4-007_26-09-2911-00</v>
      </c>
      <c r="J172" t="s">
        <v>124</v>
      </c>
      <c r="K172" t="s">
        <v>125</v>
      </c>
      <c r="L172" t="s">
        <v>81</v>
      </c>
      <c r="M172" t="s">
        <v>82</v>
      </c>
      <c r="N172" t="s">
        <v>49</v>
      </c>
      <c r="O172" t="s">
        <v>1166</v>
      </c>
      <c r="P172" t="s">
        <v>91</v>
      </c>
      <c r="Q172" t="s">
        <v>92</v>
      </c>
      <c r="R172">
        <v>4</v>
      </c>
      <c r="S172" t="s">
        <v>40</v>
      </c>
      <c r="T172" s="96" t="s">
        <v>1157</v>
      </c>
      <c r="U172" t="s">
        <v>97</v>
      </c>
      <c r="V172" t="s">
        <v>94</v>
      </c>
      <c r="W172" t="s">
        <v>95</v>
      </c>
      <c r="X172">
        <v>2000</v>
      </c>
      <c r="Y172" t="s">
        <v>66</v>
      </c>
      <c r="Z172" t="str">
        <f t="shared" si="30"/>
        <v>291</v>
      </c>
      <c r="AA172">
        <v>2911</v>
      </c>
      <c r="AB172" t="s">
        <v>143</v>
      </c>
      <c r="AC172" s="96" t="s">
        <v>1148</v>
      </c>
      <c r="AD172" t="s">
        <v>57</v>
      </c>
      <c r="AE172" s="2">
        <v>94975</v>
      </c>
      <c r="AF172" s="1">
        <v>100000</v>
      </c>
      <c r="AG172">
        <v>0</v>
      </c>
      <c r="AH172">
        <v>0</v>
      </c>
      <c r="AI172">
        <f t="shared" si="31"/>
        <v>0</v>
      </c>
      <c r="AJ172">
        <v>0</v>
      </c>
      <c r="AK172" s="1">
        <f t="shared" si="32"/>
        <v>0</v>
      </c>
      <c r="AL172">
        <v>0</v>
      </c>
      <c r="AM172">
        <v>0</v>
      </c>
      <c r="AN172">
        <v>0</v>
      </c>
      <c r="AO172" s="1">
        <f t="shared" si="22"/>
        <v>94975</v>
      </c>
      <c r="AP172">
        <v>0</v>
      </c>
      <c r="AQ172">
        <v>0</v>
      </c>
      <c r="AR172">
        <v>0</v>
      </c>
      <c r="AS172" s="1">
        <v>5025</v>
      </c>
      <c r="AT172" s="1">
        <v>-5025</v>
      </c>
    </row>
    <row r="173" spans="1:46" x14ac:dyDescent="0.3">
      <c r="A173" t="str">
        <f t="shared" si="23"/>
        <v>529210090011</v>
      </c>
      <c r="B173" s="99">
        <v>5</v>
      </c>
      <c r="C173" s="99" t="str">
        <f t="shared" si="24"/>
        <v>292</v>
      </c>
      <c r="D173" s="99" t="str">
        <f t="shared" si="25"/>
        <v>1</v>
      </c>
      <c r="E173" t="str">
        <f t="shared" si="26"/>
        <v>0</v>
      </c>
      <c r="F173" s="106" t="str">
        <f t="shared" si="27"/>
        <v>09</v>
      </c>
      <c r="G173" s="106" t="str">
        <f t="shared" si="28"/>
        <v>00</v>
      </c>
      <c r="H173" s="99">
        <v>11</v>
      </c>
      <c r="I173" t="str">
        <f t="shared" si="29"/>
        <v>1.1-00-26-05_26-4-007_26-09-2921-00</v>
      </c>
      <c r="J173" t="s">
        <v>124</v>
      </c>
      <c r="K173" t="s">
        <v>125</v>
      </c>
      <c r="L173" t="s">
        <v>81</v>
      </c>
      <c r="M173" t="s">
        <v>82</v>
      </c>
      <c r="N173" t="s">
        <v>49</v>
      </c>
      <c r="O173" t="s">
        <v>1166</v>
      </c>
      <c r="P173" t="s">
        <v>91</v>
      </c>
      <c r="Q173" t="s">
        <v>92</v>
      </c>
      <c r="R173">
        <v>4</v>
      </c>
      <c r="S173" t="s">
        <v>40</v>
      </c>
      <c r="T173" s="96" t="s">
        <v>1157</v>
      </c>
      <c r="U173" t="s">
        <v>97</v>
      </c>
      <c r="V173" t="s">
        <v>94</v>
      </c>
      <c r="W173" t="s">
        <v>95</v>
      </c>
      <c r="X173">
        <v>2000</v>
      </c>
      <c r="Y173" t="s">
        <v>66</v>
      </c>
      <c r="Z173" t="str">
        <f t="shared" si="30"/>
        <v>292</v>
      </c>
      <c r="AA173">
        <v>2921</v>
      </c>
      <c r="AB173" t="s">
        <v>253</v>
      </c>
      <c r="AC173" s="96" t="s">
        <v>1148</v>
      </c>
      <c r="AD173" t="s">
        <v>57</v>
      </c>
      <c r="AE173" s="2">
        <v>120000</v>
      </c>
      <c r="AF173" s="1">
        <v>120000</v>
      </c>
      <c r="AG173">
        <v>0</v>
      </c>
      <c r="AH173">
        <v>0</v>
      </c>
      <c r="AI173">
        <f t="shared" si="31"/>
        <v>0</v>
      </c>
      <c r="AJ173">
        <v>0</v>
      </c>
      <c r="AK173" s="1">
        <f t="shared" si="32"/>
        <v>0</v>
      </c>
      <c r="AL173">
        <v>0</v>
      </c>
      <c r="AM173">
        <v>0</v>
      </c>
      <c r="AN173">
        <v>0</v>
      </c>
      <c r="AO173" s="1">
        <f t="shared" si="22"/>
        <v>120000</v>
      </c>
      <c r="AP173">
        <v>0</v>
      </c>
      <c r="AQ173">
        <v>0</v>
      </c>
      <c r="AR173">
        <v>0</v>
      </c>
      <c r="AS173">
        <v>0</v>
      </c>
      <c r="AT173">
        <v>0</v>
      </c>
    </row>
    <row r="174" spans="1:46" x14ac:dyDescent="0.3">
      <c r="A174" t="str">
        <f t="shared" si="23"/>
        <v>529610090011</v>
      </c>
      <c r="B174" s="99">
        <v>5</v>
      </c>
      <c r="C174" s="99" t="str">
        <f t="shared" si="24"/>
        <v>296</v>
      </c>
      <c r="D174" s="99" t="str">
        <f t="shared" si="25"/>
        <v>1</v>
      </c>
      <c r="E174" t="str">
        <f t="shared" si="26"/>
        <v>0</v>
      </c>
      <c r="F174" s="106" t="str">
        <f t="shared" si="27"/>
        <v>09</v>
      </c>
      <c r="G174" s="106" t="str">
        <f t="shared" si="28"/>
        <v>00</v>
      </c>
      <c r="H174" s="99">
        <v>11</v>
      </c>
      <c r="I174" t="str">
        <f t="shared" si="29"/>
        <v>1.1-00-26-05_26-4-007_26-09-2961-00</v>
      </c>
      <c r="J174" t="s">
        <v>124</v>
      </c>
      <c r="K174" t="s">
        <v>125</v>
      </c>
      <c r="L174" t="s">
        <v>81</v>
      </c>
      <c r="M174" t="s">
        <v>82</v>
      </c>
      <c r="N174" t="s">
        <v>49</v>
      </c>
      <c r="O174" t="s">
        <v>1166</v>
      </c>
      <c r="P174" t="s">
        <v>91</v>
      </c>
      <c r="Q174" t="s">
        <v>92</v>
      </c>
      <c r="R174">
        <v>4</v>
      </c>
      <c r="S174" t="s">
        <v>40</v>
      </c>
      <c r="T174" s="96" t="s">
        <v>1157</v>
      </c>
      <c r="U174" t="s">
        <v>97</v>
      </c>
      <c r="V174" t="s">
        <v>94</v>
      </c>
      <c r="W174" t="s">
        <v>95</v>
      </c>
      <c r="X174">
        <v>2000</v>
      </c>
      <c r="Y174" t="s">
        <v>66</v>
      </c>
      <c r="Z174" t="str">
        <f t="shared" si="30"/>
        <v>296</v>
      </c>
      <c r="AA174">
        <v>2961</v>
      </c>
      <c r="AB174" t="s">
        <v>199</v>
      </c>
      <c r="AC174" s="96" t="s">
        <v>1148</v>
      </c>
      <c r="AD174" t="s">
        <v>57</v>
      </c>
      <c r="AE174" s="2">
        <v>1900000</v>
      </c>
      <c r="AF174" s="1">
        <v>1900000</v>
      </c>
      <c r="AG174">
        <v>0</v>
      </c>
      <c r="AH174">
        <v>0</v>
      </c>
      <c r="AI174">
        <f t="shared" si="31"/>
        <v>0</v>
      </c>
      <c r="AJ174">
        <v>0</v>
      </c>
      <c r="AK174" s="1">
        <f t="shared" si="32"/>
        <v>0</v>
      </c>
      <c r="AL174">
        <v>0</v>
      </c>
      <c r="AM174">
        <v>0</v>
      </c>
      <c r="AN174">
        <v>0</v>
      </c>
      <c r="AO174" s="1">
        <f t="shared" si="22"/>
        <v>1900000</v>
      </c>
      <c r="AP174">
        <v>0</v>
      </c>
      <c r="AQ174">
        <v>0</v>
      </c>
      <c r="AR174">
        <v>0</v>
      </c>
      <c r="AS174">
        <v>0</v>
      </c>
      <c r="AT174">
        <v>0</v>
      </c>
    </row>
    <row r="175" spans="1:46" x14ac:dyDescent="0.3">
      <c r="A175" t="str">
        <f t="shared" si="23"/>
        <v>529810090011</v>
      </c>
      <c r="B175" s="99">
        <v>5</v>
      </c>
      <c r="C175" s="99" t="str">
        <f t="shared" si="24"/>
        <v>298</v>
      </c>
      <c r="D175" s="99" t="str">
        <f t="shared" si="25"/>
        <v>1</v>
      </c>
      <c r="E175" t="str">
        <f t="shared" si="26"/>
        <v>0</v>
      </c>
      <c r="F175" s="106" t="str">
        <f t="shared" si="27"/>
        <v>09</v>
      </c>
      <c r="G175" s="106" t="str">
        <f t="shared" si="28"/>
        <v>00</v>
      </c>
      <c r="H175" s="99">
        <v>11</v>
      </c>
      <c r="I175" t="str">
        <f t="shared" si="29"/>
        <v>1.1-00-26-05_26-4-007_26-09-2981-00</v>
      </c>
      <c r="J175" t="s">
        <v>124</v>
      </c>
      <c r="K175" t="s">
        <v>125</v>
      </c>
      <c r="L175" t="s">
        <v>81</v>
      </c>
      <c r="M175" t="s">
        <v>82</v>
      </c>
      <c r="N175" t="s">
        <v>49</v>
      </c>
      <c r="O175" t="s">
        <v>1166</v>
      </c>
      <c r="P175" t="s">
        <v>91</v>
      </c>
      <c r="Q175" t="s">
        <v>92</v>
      </c>
      <c r="R175">
        <v>4</v>
      </c>
      <c r="S175" t="s">
        <v>40</v>
      </c>
      <c r="T175" s="96" t="s">
        <v>1157</v>
      </c>
      <c r="U175" t="s">
        <v>97</v>
      </c>
      <c r="V175" t="s">
        <v>94</v>
      </c>
      <c r="W175" t="s">
        <v>95</v>
      </c>
      <c r="X175">
        <v>2000</v>
      </c>
      <c r="Y175" t="s">
        <v>66</v>
      </c>
      <c r="Z175" t="str">
        <f t="shared" si="30"/>
        <v>298</v>
      </c>
      <c r="AA175">
        <v>2981</v>
      </c>
      <c r="AB175" t="s">
        <v>275</v>
      </c>
      <c r="AC175" s="96" t="s">
        <v>1148</v>
      </c>
      <c r="AD175" t="s">
        <v>57</v>
      </c>
      <c r="AE175" s="2">
        <v>500000</v>
      </c>
      <c r="AF175" s="1">
        <v>500000</v>
      </c>
      <c r="AG175">
        <v>0</v>
      </c>
      <c r="AH175">
        <v>0</v>
      </c>
      <c r="AI175">
        <f t="shared" si="31"/>
        <v>0</v>
      </c>
      <c r="AJ175">
        <v>0</v>
      </c>
      <c r="AK175" s="1">
        <f t="shared" si="32"/>
        <v>0</v>
      </c>
      <c r="AL175">
        <v>0</v>
      </c>
      <c r="AM175">
        <v>0</v>
      </c>
      <c r="AN175">
        <v>0</v>
      </c>
      <c r="AO175" s="1">
        <f t="shared" si="22"/>
        <v>500000</v>
      </c>
      <c r="AP175">
        <v>0</v>
      </c>
      <c r="AQ175">
        <v>0</v>
      </c>
      <c r="AR175">
        <v>0</v>
      </c>
      <c r="AS175">
        <v>0</v>
      </c>
      <c r="AT175">
        <v>0</v>
      </c>
    </row>
    <row r="176" spans="1:46" x14ac:dyDescent="0.3">
      <c r="A176" s="107" t="str">
        <f t="shared" si="23"/>
        <v>531110090011</v>
      </c>
      <c r="B176" s="99">
        <v>5</v>
      </c>
      <c r="C176" s="99" t="str">
        <f t="shared" si="24"/>
        <v>311</v>
      </c>
      <c r="D176" s="99" t="str">
        <f t="shared" si="25"/>
        <v>1</v>
      </c>
      <c r="E176" t="str">
        <f t="shared" si="26"/>
        <v>0</v>
      </c>
      <c r="F176" s="106" t="str">
        <f t="shared" si="27"/>
        <v>09</v>
      </c>
      <c r="G176" s="106" t="str">
        <f t="shared" si="28"/>
        <v>00</v>
      </c>
      <c r="H176" s="99">
        <v>11</v>
      </c>
      <c r="I176" t="str">
        <f t="shared" si="29"/>
        <v>1.1-00-26-05_26-4-007_26-09-3111-00</v>
      </c>
      <c r="J176" t="s">
        <v>124</v>
      </c>
      <c r="K176" t="s">
        <v>125</v>
      </c>
      <c r="L176" t="s">
        <v>81</v>
      </c>
      <c r="M176" t="s">
        <v>82</v>
      </c>
      <c r="N176" t="s">
        <v>49</v>
      </c>
      <c r="O176" t="s">
        <v>1166</v>
      </c>
      <c r="P176" t="s">
        <v>91</v>
      </c>
      <c r="Q176" t="s">
        <v>92</v>
      </c>
      <c r="R176">
        <v>4</v>
      </c>
      <c r="S176" t="s">
        <v>40</v>
      </c>
      <c r="T176" s="96" t="s">
        <v>1157</v>
      </c>
      <c r="U176" t="s">
        <v>97</v>
      </c>
      <c r="V176" t="s">
        <v>94</v>
      </c>
      <c r="W176" t="s">
        <v>95</v>
      </c>
      <c r="X176">
        <v>3000</v>
      </c>
      <c r="Y176" t="s">
        <v>44</v>
      </c>
      <c r="Z176" t="str">
        <f t="shared" si="30"/>
        <v>311</v>
      </c>
      <c r="AA176">
        <v>3111</v>
      </c>
      <c r="AB176" t="s">
        <v>116</v>
      </c>
      <c r="AC176" s="96" t="s">
        <v>1148</v>
      </c>
      <c r="AD176" t="s">
        <v>57</v>
      </c>
      <c r="AE176" s="2">
        <v>9000000</v>
      </c>
      <c r="AF176" s="1">
        <v>9000000</v>
      </c>
      <c r="AG176" s="1">
        <v>2346067</v>
      </c>
      <c r="AH176" s="1">
        <v>2346067</v>
      </c>
      <c r="AI176">
        <f t="shared" si="31"/>
        <v>0</v>
      </c>
      <c r="AJ176" s="1">
        <v>2346067</v>
      </c>
      <c r="AK176" s="1">
        <f t="shared" si="32"/>
        <v>845218</v>
      </c>
      <c r="AL176" s="1">
        <v>1500849</v>
      </c>
      <c r="AM176">
        <v>0</v>
      </c>
      <c r="AN176" s="1">
        <v>1500849</v>
      </c>
      <c r="AO176" s="1">
        <f t="shared" si="22"/>
        <v>6653933</v>
      </c>
      <c r="AP176">
        <v>0</v>
      </c>
      <c r="AQ176">
        <v>0</v>
      </c>
      <c r="AR176">
        <v>0</v>
      </c>
      <c r="AS176">
        <v>0</v>
      </c>
      <c r="AT176">
        <v>0</v>
      </c>
    </row>
    <row r="177" spans="1:46" x14ac:dyDescent="0.3">
      <c r="A177" t="str">
        <f t="shared" si="23"/>
        <v>531410090011</v>
      </c>
      <c r="B177" s="99">
        <v>5</v>
      </c>
      <c r="C177" s="99" t="str">
        <f t="shared" si="24"/>
        <v>314</v>
      </c>
      <c r="D177" s="99" t="str">
        <f t="shared" si="25"/>
        <v>1</v>
      </c>
      <c r="E177" t="str">
        <f t="shared" si="26"/>
        <v>0</v>
      </c>
      <c r="F177" s="106" t="str">
        <f t="shared" si="27"/>
        <v>09</v>
      </c>
      <c r="G177" s="106" t="str">
        <f t="shared" si="28"/>
        <v>00</v>
      </c>
      <c r="H177" s="99">
        <v>11</v>
      </c>
      <c r="I177" t="str">
        <f t="shared" si="29"/>
        <v>1.1-00-26-05_26-4-007_26-09-3141-00</v>
      </c>
      <c r="J177" t="s">
        <v>124</v>
      </c>
      <c r="K177" t="s">
        <v>125</v>
      </c>
      <c r="L177" t="s">
        <v>81</v>
      </c>
      <c r="M177" t="s">
        <v>82</v>
      </c>
      <c r="N177" t="s">
        <v>49</v>
      </c>
      <c r="O177" t="s">
        <v>1166</v>
      </c>
      <c r="P177" t="s">
        <v>91</v>
      </c>
      <c r="Q177" t="s">
        <v>92</v>
      </c>
      <c r="R177">
        <v>4</v>
      </c>
      <c r="S177" t="s">
        <v>40</v>
      </c>
      <c r="T177" s="96" t="s">
        <v>1157</v>
      </c>
      <c r="U177" t="s">
        <v>97</v>
      </c>
      <c r="V177" t="s">
        <v>94</v>
      </c>
      <c r="W177" t="s">
        <v>95</v>
      </c>
      <c r="X177">
        <v>3000</v>
      </c>
      <c r="Y177" t="s">
        <v>44</v>
      </c>
      <c r="Z177" t="str">
        <f t="shared" si="30"/>
        <v>314</v>
      </c>
      <c r="AA177">
        <v>3141</v>
      </c>
      <c r="AB177" t="s">
        <v>162</v>
      </c>
      <c r="AC177" s="96" t="s">
        <v>1148</v>
      </c>
      <c r="AD177" t="s">
        <v>57</v>
      </c>
      <c r="AE177" s="2">
        <v>700000</v>
      </c>
      <c r="AF177" s="1">
        <v>700000</v>
      </c>
      <c r="AG177">
        <v>0</v>
      </c>
      <c r="AH177">
        <v>0</v>
      </c>
      <c r="AI177">
        <f t="shared" si="31"/>
        <v>0</v>
      </c>
      <c r="AJ177">
        <v>0</v>
      </c>
      <c r="AK177" s="1">
        <f t="shared" si="32"/>
        <v>0</v>
      </c>
      <c r="AL177">
        <v>0</v>
      </c>
      <c r="AM177">
        <v>0</v>
      </c>
      <c r="AN177">
        <v>0</v>
      </c>
      <c r="AO177" s="1">
        <f t="shared" si="22"/>
        <v>700000</v>
      </c>
      <c r="AP177">
        <v>0</v>
      </c>
      <c r="AQ177">
        <v>0</v>
      </c>
      <c r="AR177">
        <v>0</v>
      </c>
      <c r="AS177">
        <v>0</v>
      </c>
      <c r="AT177">
        <v>0</v>
      </c>
    </row>
    <row r="178" spans="1:46" x14ac:dyDescent="0.3">
      <c r="A178" s="107" t="str">
        <f t="shared" si="23"/>
        <v>531610090011</v>
      </c>
      <c r="B178" s="99">
        <v>5</v>
      </c>
      <c r="C178" s="99" t="str">
        <f t="shared" si="24"/>
        <v>316</v>
      </c>
      <c r="D178" s="99" t="str">
        <f t="shared" si="25"/>
        <v>1</v>
      </c>
      <c r="E178" t="str">
        <f t="shared" si="26"/>
        <v>0</v>
      </c>
      <c r="F178" s="106" t="str">
        <f t="shared" si="27"/>
        <v>09</v>
      </c>
      <c r="G178" s="106" t="str">
        <f t="shared" si="28"/>
        <v>00</v>
      </c>
      <c r="H178" s="99">
        <v>11</v>
      </c>
      <c r="I178" t="str">
        <f t="shared" si="29"/>
        <v>1.1-00-26-05_26-4-007_26-09-3161-00</v>
      </c>
      <c r="J178" t="s">
        <v>124</v>
      </c>
      <c r="K178" t="s">
        <v>125</v>
      </c>
      <c r="L178" t="s">
        <v>81</v>
      </c>
      <c r="M178" t="s">
        <v>82</v>
      </c>
      <c r="N178" t="s">
        <v>49</v>
      </c>
      <c r="O178" t="s">
        <v>1166</v>
      </c>
      <c r="P178" t="s">
        <v>91</v>
      </c>
      <c r="Q178" t="s">
        <v>92</v>
      </c>
      <c r="R178">
        <v>4</v>
      </c>
      <c r="S178" t="s">
        <v>40</v>
      </c>
      <c r="T178" s="96" t="s">
        <v>1157</v>
      </c>
      <c r="U178" t="s">
        <v>97</v>
      </c>
      <c r="V178" t="s">
        <v>94</v>
      </c>
      <c r="W178" t="s">
        <v>95</v>
      </c>
      <c r="X178">
        <v>3000</v>
      </c>
      <c r="Y178" t="s">
        <v>44</v>
      </c>
      <c r="Z178" t="str">
        <f t="shared" si="30"/>
        <v>316</v>
      </c>
      <c r="AA178">
        <v>3161</v>
      </c>
      <c r="AB178" t="s">
        <v>163</v>
      </c>
      <c r="AC178" s="96" t="s">
        <v>1148</v>
      </c>
      <c r="AD178" t="s">
        <v>57</v>
      </c>
      <c r="AE178" s="2">
        <v>2881314.74</v>
      </c>
      <c r="AF178" s="1">
        <v>2800000</v>
      </c>
      <c r="AG178" s="1">
        <v>2881314.72</v>
      </c>
      <c r="AH178" s="1">
        <v>2881314.72</v>
      </c>
      <c r="AI178">
        <f t="shared" si="31"/>
        <v>2401095.6</v>
      </c>
      <c r="AJ178" s="1">
        <v>480219.12</v>
      </c>
      <c r="AK178" s="1">
        <f t="shared" si="32"/>
        <v>480219.12</v>
      </c>
      <c r="AL178">
        <v>0</v>
      </c>
      <c r="AM178">
        <v>0</v>
      </c>
      <c r="AN178">
        <v>0</v>
      </c>
      <c r="AO178" s="1">
        <f t="shared" si="22"/>
        <v>2.0000000018626451E-2</v>
      </c>
      <c r="AP178" s="1">
        <v>81314.740000000005</v>
      </c>
      <c r="AQ178">
        <v>0</v>
      </c>
      <c r="AR178">
        <v>0</v>
      </c>
      <c r="AS178">
        <v>0</v>
      </c>
      <c r="AT178" s="1">
        <v>81314.740000000005</v>
      </c>
    </row>
    <row r="179" spans="1:46" x14ac:dyDescent="0.3">
      <c r="A179" t="str">
        <f t="shared" si="23"/>
        <v>532210090011</v>
      </c>
      <c r="B179" s="99">
        <v>5</v>
      </c>
      <c r="C179" s="99" t="str">
        <f t="shared" si="24"/>
        <v>322</v>
      </c>
      <c r="D179" s="99" t="str">
        <f t="shared" si="25"/>
        <v>1</v>
      </c>
      <c r="E179" t="str">
        <f t="shared" si="26"/>
        <v>0</v>
      </c>
      <c r="F179" s="106" t="str">
        <f t="shared" si="27"/>
        <v>09</v>
      </c>
      <c r="G179" s="106" t="str">
        <f t="shared" si="28"/>
        <v>00</v>
      </c>
      <c r="H179" s="99">
        <v>11</v>
      </c>
      <c r="I179" t="str">
        <f t="shared" si="29"/>
        <v>1.1-00-26-05_26-4-007_26-09-3221-00</v>
      </c>
      <c r="J179" t="s">
        <v>124</v>
      </c>
      <c r="K179" t="s">
        <v>125</v>
      </c>
      <c r="L179" t="s">
        <v>81</v>
      </c>
      <c r="M179" t="s">
        <v>82</v>
      </c>
      <c r="N179" t="s">
        <v>49</v>
      </c>
      <c r="O179" t="s">
        <v>1166</v>
      </c>
      <c r="P179" t="s">
        <v>91</v>
      </c>
      <c r="Q179" t="s">
        <v>92</v>
      </c>
      <c r="R179">
        <v>4</v>
      </c>
      <c r="S179" t="s">
        <v>40</v>
      </c>
      <c r="T179" s="96" t="s">
        <v>1157</v>
      </c>
      <c r="U179" t="s">
        <v>97</v>
      </c>
      <c r="V179" t="s">
        <v>94</v>
      </c>
      <c r="W179" t="s">
        <v>95</v>
      </c>
      <c r="X179">
        <v>3000</v>
      </c>
      <c r="Y179" t="s">
        <v>44</v>
      </c>
      <c r="Z179" t="str">
        <f t="shared" si="30"/>
        <v>322</v>
      </c>
      <c r="AA179">
        <v>3221</v>
      </c>
      <c r="AB179" t="s">
        <v>276</v>
      </c>
      <c r="AC179" s="96" t="s">
        <v>1148</v>
      </c>
      <c r="AD179" t="s">
        <v>57</v>
      </c>
      <c r="AE179" s="2">
        <v>6520000</v>
      </c>
      <c r="AF179" s="1">
        <v>5820000</v>
      </c>
      <c r="AG179" s="1">
        <v>5780862.4100000001</v>
      </c>
      <c r="AH179" s="1">
        <v>5691830.0899999999</v>
      </c>
      <c r="AI179">
        <f t="shared" si="31"/>
        <v>5469249.29</v>
      </c>
      <c r="AJ179" s="1">
        <v>222580.8</v>
      </c>
      <c r="AK179" s="1">
        <f t="shared" si="32"/>
        <v>222580.8</v>
      </c>
      <c r="AL179">
        <v>0</v>
      </c>
      <c r="AM179">
        <v>0</v>
      </c>
      <c r="AN179">
        <v>0</v>
      </c>
      <c r="AO179" s="1">
        <f t="shared" si="22"/>
        <v>739137.58999999985</v>
      </c>
      <c r="AP179" s="1">
        <v>700000</v>
      </c>
      <c r="AQ179">
        <v>0</v>
      </c>
      <c r="AR179">
        <v>0</v>
      </c>
      <c r="AS179">
        <v>0</v>
      </c>
      <c r="AT179" s="1">
        <v>700000</v>
      </c>
    </row>
    <row r="180" spans="1:46" x14ac:dyDescent="0.3">
      <c r="A180" s="107" t="str">
        <f t="shared" si="23"/>
        <v>532610090011</v>
      </c>
      <c r="B180" s="99">
        <v>5</v>
      </c>
      <c r="C180" s="99" t="str">
        <f t="shared" si="24"/>
        <v>326</v>
      </c>
      <c r="D180" s="99" t="str">
        <f t="shared" si="25"/>
        <v>1</v>
      </c>
      <c r="E180" t="str">
        <f t="shared" si="26"/>
        <v>0</v>
      </c>
      <c r="F180" s="106" t="str">
        <f t="shared" si="27"/>
        <v>09</v>
      </c>
      <c r="G180" s="106" t="str">
        <f t="shared" si="28"/>
        <v>00</v>
      </c>
      <c r="H180" s="99">
        <v>11</v>
      </c>
      <c r="I180" t="str">
        <f t="shared" si="29"/>
        <v>1.1-00-26-05_26-4-007_26-09-3261-00</v>
      </c>
      <c r="J180" t="s">
        <v>124</v>
      </c>
      <c r="K180" t="s">
        <v>125</v>
      </c>
      <c r="L180" t="s">
        <v>81</v>
      </c>
      <c r="M180" t="s">
        <v>82</v>
      </c>
      <c r="N180" t="s">
        <v>49</v>
      </c>
      <c r="O180" t="s">
        <v>1166</v>
      </c>
      <c r="P180" t="s">
        <v>91</v>
      </c>
      <c r="Q180" t="s">
        <v>92</v>
      </c>
      <c r="R180">
        <v>4</v>
      </c>
      <c r="S180" t="s">
        <v>40</v>
      </c>
      <c r="T180" s="96" t="s">
        <v>1157</v>
      </c>
      <c r="U180" t="s">
        <v>97</v>
      </c>
      <c r="V180" t="s">
        <v>94</v>
      </c>
      <c r="W180" t="s">
        <v>95</v>
      </c>
      <c r="X180">
        <v>3000</v>
      </c>
      <c r="Y180" t="s">
        <v>44</v>
      </c>
      <c r="Z180" t="str">
        <f t="shared" si="30"/>
        <v>326</v>
      </c>
      <c r="AA180">
        <v>3261</v>
      </c>
      <c r="AB180" t="s">
        <v>216</v>
      </c>
      <c r="AC180" s="96" t="s">
        <v>1148</v>
      </c>
      <c r="AD180" t="s">
        <v>57</v>
      </c>
      <c r="AE180" s="2">
        <v>121386058.31999999</v>
      </c>
      <c r="AF180" s="1">
        <v>109386058.31999999</v>
      </c>
      <c r="AG180" s="1">
        <v>111421484.06999999</v>
      </c>
      <c r="AH180" s="1">
        <v>111421484.06999999</v>
      </c>
      <c r="AI180">
        <f t="shared" si="31"/>
        <v>93111552.229999989</v>
      </c>
      <c r="AJ180" s="1">
        <v>18309931.84</v>
      </c>
      <c r="AK180" s="1">
        <f t="shared" si="32"/>
        <v>9154965.9199999999</v>
      </c>
      <c r="AL180" s="1">
        <v>9154965.9199999999</v>
      </c>
      <c r="AM180">
        <v>0</v>
      </c>
      <c r="AN180" s="1">
        <v>9154965.9199999999</v>
      </c>
      <c r="AO180" s="1">
        <f t="shared" si="22"/>
        <v>9964574.25</v>
      </c>
      <c r="AP180" s="1">
        <v>1198740</v>
      </c>
      <c r="AQ180" s="1">
        <v>10801260</v>
      </c>
      <c r="AR180">
        <v>0</v>
      </c>
      <c r="AS180">
        <v>0</v>
      </c>
      <c r="AT180" s="1">
        <v>12000000</v>
      </c>
    </row>
    <row r="181" spans="1:46" x14ac:dyDescent="0.3">
      <c r="A181" t="str">
        <f t="shared" si="23"/>
        <v>532910090011</v>
      </c>
      <c r="B181" s="99">
        <v>5</v>
      </c>
      <c r="C181" s="99" t="str">
        <f t="shared" si="24"/>
        <v>329</v>
      </c>
      <c r="D181" s="99" t="str">
        <f t="shared" si="25"/>
        <v>1</v>
      </c>
      <c r="E181" t="str">
        <f t="shared" si="26"/>
        <v>0</v>
      </c>
      <c r="F181" s="106" t="str">
        <f t="shared" si="27"/>
        <v>09</v>
      </c>
      <c r="G181" s="106" t="str">
        <f t="shared" si="28"/>
        <v>00</v>
      </c>
      <c r="H181" s="99">
        <v>11</v>
      </c>
      <c r="I181" t="str">
        <f t="shared" si="29"/>
        <v>1.1-00-26-05_26-4-007_26-09-3291-00</v>
      </c>
      <c r="J181" t="s">
        <v>124</v>
      </c>
      <c r="K181" t="s">
        <v>125</v>
      </c>
      <c r="L181" t="s">
        <v>81</v>
      </c>
      <c r="M181" t="s">
        <v>82</v>
      </c>
      <c r="N181" t="s">
        <v>49</v>
      </c>
      <c r="O181" t="s">
        <v>1166</v>
      </c>
      <c r="P181" t="s">
        <v>91</v>
      </c>
      <c r="Q181" t="s">
        <v>92</v>
      </c>
      <c r="R181">
        <v>4</v>
      </c>
      <c r="S181" t="s">
        <v>40</v>
      </c>
      <c r="T181" s="96" t="s">
        <v>1157</v>
      </c>
      <c r="U181" t="s">
        <v>97</v>
      </c>
      <c r="V181" t="s">
        <v>94</v>
      </c>
      <c r="W181" t="s">
        <v>95</v>
      </c>
      <c r="X181">
        <v>3000</v>
      </c>
      <c r="Y181" t="s">
        <v>44</v>
      </c>
      <c r="Z181" t="str">
        <f t="shared" si="30"/>
        <v>329</v>
      </c>
      <c r="AA181">
        <v>3291</v>
      </c>
      <c r="AB181" t="s">
        <v>277</v>
      </c>
      <c r="AC181" s="96" t="s">
        <v>1148</v>
      </c>
      <c r="AD181" t="s">
        <v>57</v>
      </c>
      <c r="AE181" s="2">
        <v>25000</v>
      </c>
      <c r="AF181" s="1">
        <v>25000</v>
      </c>
      <c r="AG181">
        <v>0</v>
      </c>
      <c r="AH181">
        <v>0</v>
      </c>
      <c r="AI181">
        <f t="shared" si="31"/>
        <v>0</v>
      </c>
      <c r="AJ181">
        <v>0</v>
      </c>
      <c r="AK181" s="1">
        <f t="shared" si="32"/>
        <v>0</v>
      </c>
      <c r="AL181">
        <v>0</v>
      </c>
      <c r="AM181">
        <v>0</v>
      </c>
      <c r="AN181">
        <v>0</v>
      </c>
      <c r="AO181" s="1">
        <f t="shared" si="22"/>
        <v>25000</v>
      </c>
      <c r="AP181">
        <v>0</v>
      </c>
      <c r="AQ181">
        <v>0</v>
      </c>
      <c r="AR181">
        <v>0</v>
      </c>
      <c r="AS181">
        <v>0</v>
      </c>
      <c r="AT181">
        <v>0</v>
      </c>
    </row>
    <row r="182" spans="1:46" x14ac:dyDescent="0.3">
      <c r="A182" t="str">
        <f t="shared" si="23"/>
        <v>533110090011</v>
      </c>
      <c r="B182" s="99">
        <v>5</v>
      </c>
      <c r="C182" s="99" t="str">
        <f t="shared" si="24"/>
        <v>331</v>
      </c>
      <c r="D182" s="99" t="str">
        <f t="shared" si="25"/>
        <v>1</v>
      </c>
      <c r="E182" t="str">
        <f t="shared" si="26"/>
        <v>0</v>
      </c>
      <c r="F182" s="106" t="str">
        <f t="shared" si="27"/>
        <v>09</v>
      </c>
      <c r="G182" s="106" t="str">
        <f t="shared" si="28"/>
        <v>00</v>
      </c>
      <c r="H182" s="99">
        <v>11</v>
      </c>
      <c r="I182" t="str">
        <f t="shared" si="29"/>
        <v>1.1-00-26-05_26-4-007_26-09-3311-00</v>
      </c>
      <c r="J182" t="s">
        <v>124</v>
      </c>
      <c r="K182" t="s">
        <v>125</v>
      </c>
      <c r="L182" t="s">
        <v>81</v>
      </c>
      <c r="M182" t="s">
        <v>82</v>
      </c>
      <c r="N182" t="s">
        <v>49</v>
      </c>
      <c r="O182" t="s">
        <v>1166</v>
      </c>
      <c r="P182" t="s">
        <v>91</v>
      </c>
      <c r="Q182" t="s">
        <v>92</v>
      </c>
      <c r="R182">
        <v>4</v>
      </c>
      <c r="S182" t="s">
        <v>40</v>
      </c>
      <c r="T182" s="96" t="s">
        <v>1157</v>
      </c>
      <c r="U182" t="s">
        <v>97</v>
      </c>
      <c r="V182" t="s">
        <v>94</v>
      </c>
      <c r="W182" t="s">
        <v>95</v>
      </c>
      <c r="X182">
        <v>3000</v>
      </c>
      <c r="Y182" t="s">
        <v>44</v>
      </c>
      <c r="Z182" t="str">
        <f t="shared" si="30"/>
        <v>331</v>
      </c>
      <c r="AA182">
        <v>3311</v>
      </c>
      <c r="AB182" t="s">
        <v>156</v>
      </c>
      <c r="AC182" s="96" t="s">
        <v>1148</v>
      </c>
      <c r="AD182" t="s">
        <v>57</v>
      </c>
      <c r="AE182" s="2">
        <v>1800000</v>
      </c>
      <c r="AF182" s="1">
        <v>1800000</v>
      </c>
      <c r="AG182" s="1">
        <v>330213.33</v>
      </c>
      <c r="AH182">
        <v>0</v>
      </c>
      <c r="AI182">
        <f t="shared" si="31"/>
        <v>0</v>
      </c>
      <c r="AJ182">
        <v>0</v>
      </c>
      <c r="AK182" s="1">
        <f t="shared" si="32"/>
        <v>0</v>
      </c>
      <c r="AL182">
        <v>0</v>
      </c>
      <c r="AM182">
        <v>0</v>
      </c>
      <c r="AN182">
        <v>0</v>
      </c>
      <c r="AO182" s="1">
        <f t="shared" si="22"/>
        <v>1469786.67</v>
      </c>
      <c r="AP182">
        <v>0</v>
      </c>
      <c r="AQ182">
        <v>0</v>
      </c>
      <c r="AR182">
        <v>0</v>
      </c>
      <c r="AS182">
        <v>0</v>
      </c>
      <c r="AT182">
        <v>0</v>
      </c>
    </row>
    <row r="183" spans="1:46" x14ac:dyDescent="0.3">
      <c r="A183" t="str">
        <f t="shared" si="23"/>
        <v>533310090011</v>
      </c>
      <c r="B183" s="99">
        <v>5</v>
      </c>
      <c r="C183" s="99" t="str">
        <f t="shared" si="24"/>
        <v>333</v>
      </c>
      <c r="D183" s="99" t="str">
        <f t="shared" si="25"/>
        <v>1</v>
      </c>
      <c r="E183" t="str">
        <f t="shared" si="26"/>
        <v>0</v>
      </c>
      <c r="F183" s="106" t="str">
        <f t="shared" si="27"/>
        <v>09</v>
      </c>
      <c r="G183" s="106" t="str">
        <f t="shared" si="28"/>
        <v>00</v>
      </c>
      <c r="H183" s="99">
        <v>11</v>
      </c>
      <c r="I183" t="str">
        <f t="shared" si="29"/>
        <v>1.1-00-26-05_26-4-007_26-09-3331-00</v>
      </c>
      <c r="J183" t="s">
        <v>124</v>
      </c>
      <c r="K183" t="s">
        <v>125</v>
      </c>
      <c r="L183" t="s">
        <v>81</v>
      </c>
      <c r="M183" t="s">
        <v>82</v>
      </c>
      <c r="N183" t="s">
        <v>49</v>
      </c>
      <c r="O183" t="s">
        <v>1166</v>
      </c>
      <c r="P183" t="s">
        <v>91</v>
      </c>
      <c r="Q183" t="s">
        <v>92</v>
      </c>
      <c r="R183">
        <v>4</v>
      </c>
      <c r="S183" t="s">
        <v>40</v>
      </c>
      <c r="T183" s="96" t="s">
        <v>1157</v>
      </c>
      <c r="U183" t="s">
        <v>97</v>
      </c>
      <c r="V183" t="s">
        <v>94</v>
      </c>
      <c r="W183" t="s">
        <v>95</v>
      </c>
      <c r="X183">
        <v>3000</v>
      </c>
      <c r="Y183" t="s">
        <v>44</v>
      </c>
      <c r="Z183" t="str">
        <f t="shared" si="30"/>
        <v>333</v>
      </c>
      <c r="AA183">
        <v>3331</v>
      </c>
      <c r="AB183" t="s">
        <v>167</v>
      </c>
      <c r="AC183" s="96" t="s">
        <v>1148</v>
      </c>
      <c r="AD183" t="s">
        <v>57</v>
      </c>
      <c r="AE183" s="2">
        <v>950000</v>
      </c>
      <c r="AF183" s="1">
        <v>950000</v>
      </c>
      <c r="AG183">
        <v>0</v>
      </c>
      <c r="AH183">
        <v>0</v>
      </c>
      <c r="AI183">
        <f t="shared" si="31"/>
        <v>0</v>
      </c>
      <c r="AJ183">
        <v>0</v>
      </c>
      <c r="AK183" s="1">
        <f t="shared" si="32"/>
        <v>0</v>
      </c>
      <c r="AL183">
        <v>0</v>
      </c>
      <c r="AM183">
        <v>0</v>
      </c>
      <c r="AN183">
        <v>0</v>
      </c>
      <c r="AO183" s="1">
        <f t="shared" si="22"/>
        <v>950000</v>
      </c>
      <c r="AP183">
        <v>0</v>
      </c>
      <c r="AQ183">
        <v>0</v>
      </c>
      <c r="AR183">
        <v>0</v>
      </c>
      <c r="AS183">
        <v>0</v>
      </c>
      <c r="AT183">
        <v>0</v>
      </c>
    </row>
    <row r="184" spans="1:46" x14ac:dyDescent="0.3">
      <c r="A184" t="str">
        <f t="shared" si="23"/>
        <v>533410090011</v>
      </c>
      <c r="B184" s="99">
        <v>5</v>
      </c>
      <c r="C184" s="99" t="str">
        <f t="shared" si="24"/>
        <v>334</v>
      </c>
      <c r="D184" s="99" t="str">
        <f t="shared" si="25"/>
        <v>1</v>
      </c>
      <c r="E184" t="str">
        <f t="shared" si="26"/>
        <v>0</v>
      </c>
      <c r="F184" s="106" t="str">
        <f t="shared" si="27"/>
        <v>09</v>
      </c>
      <c r="G184" s="106" t="str">
        <f t="shared" si="28"/>
        <v>00</v>
      </c>
      <c r="H184" s="99">
        <v>11</v>
      </c>
      <c r="I184" t="str">
        <f t="shared" si="29"/>
        <v>1.1-00-26-05_26-4-007_26-09-3341-00</v>
      </c>
      <c r="J184" t="s">
        <v>124</v>
      </c>
      <c r="K184" t="s">
        <v>125</v>
      </c>
      <c r="L184" t="s">
        <v>81</v>
      </c>
      <c r="M184" t="s">
        <v>82</v>
      </c>
      <c r="N184" t="s">
        <v>49</v>
      </c>
      <c r="O184" t="s">
        <v>1166</v>
      </c>
      <c r="P184" t="s">
        <v>91</v>
      </c>
      <c r="Q184" t="s">
        <v>92</v>
      </c>
      <c r="R184">
        <v>4</v>
      </c>
      <c r="S184" t="s">
        <v>40</v>
      </c>
      <c r="T184" s="96" t="s">
        <v>1157</v>
      </c>
      <c r="U184" t="s">
        <v>97</v>
      </c>
      <c r="V184" t="s">
        <v>94</v>
      </c>
      <c r="W184" t="s">
        <v>95</v>
      </c>
      <c r="X184">
        <v>3000</v>
      </c>
      <c r="Y184" t="s">
        <v>44</v>
      </c>
      <c r="Z184" t="str">
        <f t="shared" si="30"/>
        <v>334</v>
      </c>
      <c r="AA184">
        <v>3341</v>
      </c>
      <c r="AB184" t="s">
        <v>68</v>
      </c>
      <c r="AC184" s="96" t="s">
        <v>1148</v>
      </c>
      <c r="AD184" t="s">
        <v>57</v>
      </c>
      <c r="AE184" s="2">
        <v>3900000</v>
      </c>
      <c r="AF184" s="1">
        <v>1600000</v>
      </c>
      <c r="AG184">
        <v>0</v>
      </c>
      <c r="AH184">
        <v>0</v>
      </c>
      <c r="AI184">
        <f t="shared" si="31"/>
        <v>0</v>
      </c>
      <c r="AJ184">
        <v>0</v>
      </c>
      <c r="AK184" s="1">
        <f t="shared" si="32"/>
        <v>0</v>
      </c>
      <c r="AL184">
        <v>0</v>
      </c>
      <c r="AM184">
        <v>0</v>
      </c>
      <c r="AN184">
        <v>0</v>
      </c>
      <c r="AO184" s="1">
        <f t="shared" si="22"/>
        <v>3900000</v>
      </c>
      <c r="AP184" s="1">
        <v>2300000</v>
      </c>
      <c r="AQ184">
        <v>0</v>
      </c>
      <c r="AR184">
        <v>0</v>
      </c>
      <c r="AS184">
        <v>0</v>
      </c>
      <c r="AT184" s="1">
        <v>2300000</v>
      </c>
    </row>
    <row r="185" spans="1:46" x14ac:dyDescent="0.3">
      <c r="A185" t="str">
        <f t="shared" si="23"/>
        <v>533810090011</v>
      </c>
      <c r="B185" s="99">
        <v>5</v>
      </c>
      <c r="C185" s="99" t="str">
        <f t="shared" si="24"/>
        <v>338</v>
      </c>
      <c r="D185" s="99" t="str">
        <f t="shared" si="25"/>
        <v>1</v>
      </c>
      <c r="E185" t="str">
        <f t="shared" si="26"/>
        <v>0</v>
      </c>
      <c r="F185" s="106" t="str">
        <f t="shared" si="27"/>
        <v>09</v>
      </c>
      <c r="G185" s="106" t="str">
        <f t="shared" si="28"/>
        <v>00</v>
      </c>
      <c r="H185" s="99">
        <v>11</v>
      </c>
      <c r="I185" t="str">
        <f t="shared" si="29"/>
        <v>1.1-00-26-05_26-4-007_26-09-3381-00</v>
      </c>
      <c r="J185" t="s">
        <v>124</v>
      </c>
      <c r="K185" t="s">
        <v>125</v>
      </c>
      <c r="L185" t="s">
        <v>81</v>
      </c>
      <c r="M185" t="s">
        <v>82</v>
      </c>
      <c r="N185" t="s">
        <v>49</v>
      </c>
      <c r="O185" t="s">
        <v>1166</v>
      </c>
      <c r="P185" t="s">
        <v>91</v>
      </c>
      <c r="Q185" t="s">
        <v>92</v>
      </c>
      <c r="R185">
        <v>4</v>
      </c>
      <c r="S185" t="s">
        <v>40</v>
      </c>
      <c r="T185" s="96" t="s">
        <v>1157</v>
      </c>
      <c r="U185" t="s">
        <v>97</v>
      </c>
      <c r="V185" t="s">
        <v>94</v>
      </c>
      <c r="W185" t="s">
        <v>95</v>
      </c>
      <c r="X185">
        <v>3000</v>
      </c>
      <c r="Y185" t="s">
        <v>44</v>
      </c>
      <c r="Z185" t="str">
        <f t="shared" si="30"/>
        <v>338</v>
      </c>
      <c r="AA185">
        <v>3381</v>
      </c>
      <c r="AB185" t="s">
        <v>278</v>
      </c>
      <c r="AC185" s="96" t="s">
        <v>1148</v>
      </c>
      <c r="AD185" t="s">
        <v>57</v>
      </c>
      <c r="AE185" s="2">
        <v>77442266.879999995</v>
      </c>
      <c r="AF185" s="1">
        <v>77442266.879999995</v>
      </c>
      <c r="AG185" s="1">
        <v>16670731.199999999</v>
      </c>
      <c r="AH185" s="1">
        <v>16670731.199999999</v>
      </c>
      <c r="AI185">
        <f t="shared" si="31"/>
        <v>232000</v>
      </c>
      <c r="AJ185" s="1">
        <v>16438731.199999999</v>
      </c>
      <c r="AK185" s="1">
        <f t="shared" si="32"/>
        <v>11385771.199999999</v>
      </c>
      <c r="AL185" s="1">
        <v>5052960</v>
      </c>
      <c r="AM185">
        <v>0</v>
      </c>
      <c r="AN185" s="1">
        <v>5052960</v>
      </c>
      <c r="AO185" s="1">
        <f t="shared" si="22"/>
        <v>60771535.679999992</v>
      </c>
      <c r="AP185">
        <v>0</v>
      </c>
      <c r="AQ185">
        <v>0</v>
      </c>
      <c r="AR185">
        <v>0</v>
      </c>
      <c r="AS185">
        <v>0</v>
      </c>
      <c r="AT185">
        <v>0</v>
      </c>
    </row>
    <row r="186" spans="1:46" x14ac:dyDescent="0.3">
      <c r="A186" t="str">
        <f t="shared" si="23"/>
        <v>534410090011</v>
      </c>
      <c r="B186" s="99">
        <v>5</v>
      </c>
      <c r="C186" s="99" t="str">
        <f t="shared" si="24"/>
        <v>344</v>
      </c>
      <c r="D186" s="99" t="str">
        <f t="shared" si="25"/>
        <v>1</v>
      </c>
      <c r="E186" t="str">
        <f t="shared" si="26"/>
        <v>0</v>
      </c>
      <c r="F186" s="106" t="str">
        <f t="shared" si="27"/>
        <v>09</v>
      </c>
      <c r="G186" s="106" t="str">
        <f t="shared" si="28"/>
        <v>00</v>
      </c>
      <c r="H186" s="99">
        <v>11</v>
      </c>
      <c r="I186" t="str">
        <f t="shared" si="29"/>
        <v>1.1-00-26-05_26-4-007_26-09-3441-00</v>
      </c>
      <c r="J186" t="s">
        <v>124</v>
      </c>
      <c r="K186" t="s">
        <v>125</v>
      </c>
      <c r="L186" t="s">
        <v>81</v>
      </c>
      <c r="M186" t="s">
        <v>82</v>
      </c>
      <c r="N186" t="s">
        <v>49</v>
      </c>
      <c r="O186" t="s">
        <v>1166</v>
      </c>
      <c r="P186" t="s">
        <v>91</v>
      </c>
      <c r="Q186" t="s">
        <v>92</v>
      </c>
      <c r="R186">
        <v>4</v>
      </c>
      <c r="S186" t="s">
        <v>40</v>
      </c>
      <c r="T186" s="96" t="s">
        <v>1157</v>
      </c>
      <c r="U186" t="s">
        <v>97</v>
      </c>
      <c r="V186" t="s">
        <v>94</v>
      </c>
      <c r="W186" t="s">
        <v>95</v>
      </c>
      <c r="X186">
        <v>3000</v>
      </c>
      <c r="Y186" t="s">
        <v>44</v>
      </c>
      <c r="Z186" t="str">
        <f t="shared" si="30"/>
        <v>344</v>
      </c>
      <c r="AA186">
        <v>3441</v>
      </c>
      <c r="AB186" t="s">
        <v>158</v>
      </c>
      <c r="AC186" s="96" t="s">
        <v>1148</v>
      </c>
      <c r="AD186" t="s">
        <v>57</v>
      </c>
      <c r="AE186" s="2">
        <v>300000</v>
      </c>
      <c r="AF186" s="1">
        <v>300000</v>
      </c>
      <c r="AG186">
        <v>0</v>
      </c>
      <c r="AH186">
        <v>0</v>
      </c>
      <c r="AI186">
        <f t="shared" si="31"/>
        <v>0</v>
      </c>
      <c r="AJ186">
        <v>0</v>
      </c>
      <c r="AK186" s="1">
        <f t="shared" si="32"/>
        <v>0</v>
      </c>
      <c r="AL186">
        <v>0</v>
      </c>
      <c r="AM186">
        <v>0</v>
      </c>
      <c r="AN186">
        <v>0</v>
      </c>
      <c r="AO186" s="1">
        <f t="shared" si="22"/>
        <v>300000</v>
      </c>
      <c r="AP186">
        <v>0</v>
      </c>
      <c r="AQ186">
        <v>0</v>
      </c>
      <c r="AR186">
        <v>0</v>
      </c>
      <c r="AS186">
        <v>0</v>
      </c>
      <c r="AT186">
        <v>0</v>
      </c>
    </row>
    <row r="187" spans="1:46" x14ac:dyDescent="0.3">
      <c r="A187" t="str">
        <f t="shared" si="23"/>
        <v>534510090011</v>
      </c>
      <c r="B187" s="99">
        <v>5</v>
      </c>
      <c r="C187" s="99" t="str">
        <f t="shared" si="24"/>
        <v>345</v>
      </c>
      <c r="D187" s="99" t="str">
        <f t="shared" si="25"/>
        <v>1</v>
      </c>
      <c r="E187" t="str">
        <f t="shared" si="26"/>
        <v>0</v>
      </c>
      <c r="F187" s="106" t="str">
        <f t="shared" si="27"/>
        <v>09</v>
      </c>
      <c r="G187" s="106" t="str">
        <f t="shared" si="28"/>
        <v>00</v>
      </c>
      <c r="H187" s="99">
        <v>11</v>
      </c>
      <c r="I187" t="str">
        <f t="shared" si="29"/>
        <v>1.1-00-26-05_26-4-007_26-09-3451-00</v>
      </c>
      <c r="J187" t="s">
        <v>124</v>
      </c>
      <c r="K187" t="s">
        <v>125</v>
      </c>
      <c r="L187" t="s">
        <v>81</v>
      </c>
      <c r="M187" t="s">
        <v>82</v>
      </c>
      <c r="N187" t="s">
        <v>49</v>
      </c>
      <c r="O187" t="s">
        <v>1166</v>
      </c>
      <c r="P187" t="s">
        <v>91</v>
      </c>
      <c r="Q187" t="s">
        <v>92</v>
      </c>
      <c r="R187">
        <v>4</v>
      </c>
      <c r="S187" t="s">
        <v>40</v>
      </c>
      <c r="T187" s="96" t="s">
        <v>1157</v>
      </c>
      <c r="U187" t="s">
        <v>97</v>
      </c>
      <c r="V187" t="s">
        <v>94</v>
      </c>
      <c r="W187" t="s">
        <v>95</v>
      </c>
      <c r="X187">
        <v>3000</v>
      </c>
      <c r="Y187" t="s">
        <v>44</v>
      </c>
      <c r="Z187" t="str">
        <f t="shared" si="30"/>
        <v>345</v>
      </c>
      <c r="AA187">
        <v>3451</v>
      </c>
      <c r="AB187" t="s">
        <v>279</v>
      </c>
      <c r="AC187" s="96" t="s">
        <v>1148</v>
      </c>
      <c r="AD187" t="s">
        <v>57</v>
      </c>
      <c r="AE187" s="2">
        <v>8732945.1600000001</v>
      </c>
      <c r="AF187" s="1">
        <v>8732945.1600000001</v>
      </c>
      <c r="AG187" s="1">
        <v>8732945.1600000001</v>
      </c>
      <c r="AH187" s="1">
        <v>8732945.1600000001</v>
      </c>
      <c r="AI187">
        <f t="shared" si="31"/>
        <v>8732945.1600000001</v>
      </c>
      <c r="AJ187">
        <v>0</v>
      </c>
      <c r="AK187" s="1">
        <f t="shared" si="32"/>
        <v>0</v>
      </c>
      <c r="AL187">
        <v>0</v>
      </c>
      <c r="AM187">
        <v>0</v>
      </c>
      <c r="AN187">
        <v>0</v>
      </c>
      <c r="AO187" s="1">
        <f t="shared" si="22"/>
        <v>0</v>
      </c>
      <c r="AP187">
        <v>0</v>
      </c>
      <c r="AQ187">
        <v>0</v>
      </c>
      <c r="AR187">
        <v>0</v>
      </c>
      <c r="AS187">
        <v>0</v>
      </c>
      <c r="AT187">
        <v>0</v>
      </c>
    </row>
    <row r="188" spans="1:46" x14ac:dyDescent="0.3">
      <c r="A188" t="str">
        <f t="shared" si="23"/>
        <v>534810090011</v>
      </c>
      <c r="B188" s="99">
        <v>5</v>
      </c>
      <c r="C188" s="99" t="str">
        <f t="shared" si="24"/>
        <v>348</v>
      </c>
      <c r="D188" s="99" t="str">
        <f t="shared" si="25"/>
        <v>1</v>
      </c>
      <c r="E188" t="str">
        <f t="shared" si="26"/>
        <v>0</v>
      </c>
      <c r="F188" s="106" t="str">
        <f t="shared" si="27"/>
        <v>09</v>
      </c>
      <c r="G188" s="106" t="str">
        <f t="shared" si="28"/>
        <v>00</v>
      </c>
      <c r="H188" s="99">
        <v>11</v>
      </c>
      <c r="I188" t="str">
        <f t="shared" si="29"/>
        <v>1.1-00-26-05_26-4-007_26-09-3481-00</v>
      </c>
      <c r="J188" t="s">
        <v>124</v>
      </c>
      <c r="K188" t="s">
        <v>125</v>
      </c>
      <c r="L188" t="s">
        <v>81</v>
      </c>
      <c r="M188" t="s">
        <v>82</v>
      </c>
      <c r="N188" t="s">
        <v>49</v>
      </c>
      <c r="O188" t="s">
        <v>1166</v>
      </c>
      <c r="P188" t="s">
        <v>91</v>
      </c>
      <c r="Q188" t="s">
        <v>92</v>
      </c>
      <c r="R188">
        <v>4</v>
      </c>
      <c r="S188" t="s">
        <v>40</v>
      </c>
      <c r="T188" s="96" t="s">
        <v>1157</v>
      </c>
      <c r="U188" t="s">
        <v>97</v>
      </c>
      <c r="V188" t="s">
        <v>94</v>
      </c>
      <c r="W188" t="s">
        <v>95</v>
      </c>
      <c r="X188">
        <v>3000</v>
      </c>
      <c r="Y188" t="s">
        <v>44</v>
      </c>
      <c r="Z188" t="str">
        <f t="shared" si="30"/>
        <v>348</v>
      </c>
      <c r="AA188">
        <v>3481</v>
      </c>
      <c r="AB188" t="s">
        <v>280</v>
      </c>
      <c r="AC188" s="96" t="s">
        <v>1148</v>
      </c>
      <c r="AD188" t="s">
        <v>57</v>
      </c>
      <c r="AE188" s="2">
        <v>350000</v>
      </c>
      <c r="AF188" s="1">
        <v>350000</v>
      </c>
      <c r="AG188">
        <v>0</v>
      </c>
      <c r="AH188">
        <v>0</v>
      </c>
      <c r="AI188">
        <f t="shared" si="31"/>
        <v>0</v>
      </c>
      <c r="AJ188">
        <v>0</v>
      </c>
      <c r="AK188" s="1">
        <f t="shared" si="32"/>
        <v>0</v>
      </c>
      <c r="AL188">
        <v>0</v>
      </c>
      <c r="AM188">
        <v>0</v>
      </c>
      <c r="AN188">
        <v>0</v>
      </c>
      <c r="AO188" s="1">
        <f t="shared" si="22"/>
        <v>350000</v>
      </c>
      <c r="AP188">
        <v>0</v>
      </c>
      <c r="AQ188">
        <v>0</v>
      </c>
      <c r="AR188">
        <v>0</v>
      </c>
      <c r="AS188">
        <v>0</v>
      </c>
      <c r="AT188">
        <v>0</v>
      </c>
    </row>
    <row r="189" spans="1:46" x14ac:dyDescent="0.3">
      <c r="A189" t="str">
        <f t="shared" si="23"/>
        <v>535110090011</v>
      </c>
      <c r="B189" s="99">
        <v>5</v>
      </c>
      <c r="C189" s="99" t="str">
        <f t="shared" si="24"/>
        <v>351</v>
      </c>
      <c r="D189" s="99" t="str">
        <f t="shared" si="25"/>
        <v>1</v>
      </c>
      <c r="E189" t="str">
        <f t="shared" si="26"/>
        <v>0</v>
      </c>
      <c r="F189" s="106" t="str">
        <f t="shared" si="27"/>
        <v>09</v>
      </c>
      <c r="G189" s="106" t="str">
        <f t="shared" si="28"/>
        <v>00</v>
      </c>
      <c r="H189" s="99">
        <v>11</v>
      </c>
      <c r="I189" t="str">
        <f t="shared" si="29"/>
        <v>1.1-00-26-05_26-4-007_26-09-3511-00</v>
      </c>
      <c r="J189" t="s">
        <v>124</v>
      </c>
      <c r="K189" t="s">
        <v>125</v>
      </c>
      <c r="L189" t="s">
        <v>81</v>
      </c>
      <c r="M189" t="s">
        <v>82</v>
      </c>
      <c r="N189" t="s">
        <v>49</v>
      </c>
      <c r="O189" t="s">
        <v>1166</v>
      </c>
      <c r="P189" t="s">
        <v>91</v>
      </c>
      <c r="Q189" t="s">
        <v>92</v>
      </c>
      <c r="R189">
        <v>4</v>
      </c>
      <c r="S189" t="s">
        <v>40</v>
      </c>
      <c r="T189" s="96" t="s">
        <v>1157</v>
      </c>
      <c r="U189" t="s">
        <v>97</v>
      </c>
      <c r="V189" t="s">
        <v>94</v>
      </c>
      <c r="W189" t="s">
        <v>95</v>
      </c>
      <c r="X189">
        <v>3000</v>
      </c>
      <c r="Y189" t="s">
        <v>44</v>
      </c>
      <c r="Z189" t="str">
        <f t="shared" si="30"/>
        <v>351</v>
      </c>
      <c r="AA189">
        <v>3511</v>
      </c>
      <c r="AB189" t="s">
        <v>257</v>
      </c>
      <c r="AC189" s="96" t="s">
        <v>1148</v>
      </c>
      <c r="AD189" t="s">
        <v>57</v>
      </c>
      <c r="AE189" s="2">
        <v>8250000</v>
      </c>
      <c r="AF189" s="1">
        <v>8250000</v>
      </c>
      <c r="AG189" s="1">
        <v>131654.81</v>
      </c>
      <c r="AH189" s="1">
        <v>131654.81</v>
      </c>
      <c r="AI189">
        <f t="shared" si="31"/>
        <v>131654.81</v>
      </c>
      <c r="AJ189">
        <v>0</v>
      </c>
      <c r="AK189" s="1">
        <f t="shared" si="32"/>
        <v>0</v>
      </c>
      <c r="AL189">
        <v>0</v>
      </c>
      <c r="AM189">
        <v>0</v>
      </c>
      <c r="AN189">
        <v>0</v>
      </c>
      <c r="AO189" s="1">
        <f t="shared" si="22"/>
        <v>8118345.1900000004</v>
      </c>
      <c r="AP189">
        <v>0</v>
      </c>
      <c r="AQ189">
        <v>0</v>
      </c>
      <c r="AR189">
        <v>0</v>
      </c>
      <c r="AS189">
        <v>0</v>
      </c>
      <c r="AT189">
        <v>0</v>
      </c>
    </row>
    <row r="190" spans="1:46" x14ac:dyDescent="0.3">
      <c r="A190" t="str">
        <f t="shared" si="23"/>
        <v>535210090011</v>
      </c>
      <c r="B190" s="99">
        <v>5</v>
      </c>
      <c r="C190" s="99" t="str">
        <f t="shared" si="24"/>
        <v>352</v>
      </c>
      <c r="D190" s="99" t="str">
        <f t="shared" si="25"/>
        <v>1</v>
      </c>
      <c r="E190" t="str">
        <f t="shared" si="26"/>
        <v>0</v>
      </c>
      <c r="F190" s="106" t="str">
        <f t="shared" si="27"/>
        <v>09</v>
      </c>
      <c r="G190" s="106" t="str">
        <f t="shared" si="28"/>
        <v>00</v>
      </c>
      <c r="H190" s="99">
        <v>11</v>
      </c>
      <c r="I190" t="str">
        <f t="shared" si="29"/>
        <v>1.1-00-26-05_26-4-007_26-09-3521-00</v>
      </c>
      <c r="J190" t="s">
        <v>124</v>
      </c>
      <c r="K190" t="s">
        <v>125</v>
      </c>
      <c r="L190" t="s">
        <v>81</v>
      </c>
      <c r="M190" t="s">
        <v>82</v>
      </c>
      <c r="N190" t="s">
        <v>49</v>
      </c>
      <c r="O190" t="s">
        <v>1166</v>
      </c>
      <c r="P190" t="s">
        <v>91</v>
      </c>
      <c r="Q190" t="s">
        <v>92</v>
      </c>
      <c r="R190">
        <v>4</v>
      </c>
      <c r="S190" t="s">
        <v>40</v>
      </c>
      <c r="T190" s="96" t="s">
        <v>1157</v>
      </c>
      <c r="U190" t="s">
        <v>97</v>
      </c>
      <c r="V190" t="s">
        <v>94</v>
      </c>
      <c r="W190" t="s">
        <v>95</v>
      </c>
      <c r="X190">
        <v>3000</v>
      </c>
      <c r="Y190" t="s">
        <v>44</v>
      </c>
      <c r="Z190" t="str">
        <f t="shared" si="30"/>
        <v>352</v>
      </c>
      <c r="AA190">
        <v>3521</v>
      </c>
      <c r="AB190" t="s">
        <v>169</v>
      </c>
      <c r="AC190" s="96" t="s">
        <v>1148</v>
      </c>
      <c r="AD190" t="s">
        <v>57</v>
      </c>
      <c r="AE190" s="2">
        <v>40000</v>
      </c>
      <c r="AF190" s="1">
        <v>40000</v>
      </c>
      <c r="AG190">
        <v>0</v>
      </c>
      <c r="AH190">
        <v>0</v>
      </c>
      <c r="AI190">
        <f t="shared" si="31"/>
        <v>0</v>
      </c>
      <c r="AJ190">
        <v>0</v>
      </c>
      <c r="AK190" s="1">
        <f t="shared" si="32"/>
        <v>0</v>
      </c>
      <c r="AL190">
        <v>0</v>
      </c>
      <c r="AM190">
        <v>0</v>
      </c>
      <c r="AN190">
        <v>0</v>
      </c>
      <c r="AO190" s="1">
        <f t="shared" si="22"/>
        <v>40000</v>
      </c>
      <c r="AP190">
        <v>0</v>
      </c>
      <c r="AQ190">
        <v>0</v>
      </c>
      <c r="AR190">
        <v>0</v>
      </c>
      <c r="AS190">
        <v>0</v>
      </c>
      <c r="AT190">
        <v>0</v>
      </c>
    </row>
    <row r="191" spans="1:46" x14ac:dyDescent="0.3">
      <c r="A191" t="str">
        <f t="shared" si="23"/>
        <v>535510090011</v>
      </c>
      <c r="B191" s="99">
        <v>5</v>
      </c>
      <c r="C191" s="99" t="str">
        <f t="shared" si="24"/>
        <v>355</v>
      </c>
      <c r="D191" s="99" t="str">
        <f t="shared" si="25"/>
        <v>1</v>
      </c>
      <c r="E191" t="str">
        <f t="shared" si="26"/>
        <v>0</v>
      </c>
      <c r="F191" s="106" t="str">
        <f t="shared" si="27"/>
        <v>09</v>
      </c>
      <c r="G191" s="106" t="str">
        <f t="shared" si="28"/>
        <v>00</v>
      </c>
      <c r="H191" s="99">
        <v>11</v>
      </c>
      <c r="I191" t="str">
        <f t="shared" si="29"/>
        <v>1.1-00-26-05_26-4-007_26-09-3551-00</v>
      </c>
      <c r="J191" t="s">
        <v>124</v>
      </c>
      <c r="K191" t="s">
        <v>125</v>
      </c>
      <c r="L191" t="s">
        <v>81</v>
      </c>
      <c r="M191" t="s">
        <v>82</v>
      </c>
      <c r="N191" t="s">
        <v>49</v>
      </c>
      <c r="O191" t="s">
        <v>1166</v>
      </c>
      <c r="P191" t="s">
        <v>91</v>
      </c>
      <c r="Q191" t="s">
        <v>92</v>
      </c>
      <c r="R191">
        <v>4</v>
      </c>
      <c r="S191" t="s">
        <v>40</v>
      </c>
      <c r="T191" s="96" t="s">
        <v>1157</v>
      </c>
      <c r="U191" t="s">
        <v>97</v>
      </c>
      <c r="V191" t="s">
        <v>94</v>
      </c>
      <c r="W191" t="s">
        <v>95</v>
      </c>
      <c r="X191">
        <v>3000</v>
      </c>
      <c r="Y191" t="s">
        <v>44</v>
      </c>
      <c r="Z191" t="str">
        <f t="shared" si="30"/>
        <v>355</v>
      </c>
      <c r="AA191">
        <v>3551</v>
      </c>
      <c r="AB191" t="s">
        <v>281</v>
      </c>
      <c r="AC191" s="96" t="s">
        <v>1148</v>
      </c>
      <c r="AD191" t="s">
        <v>57</v>
      </c>
      <c r="AE191" s="2">
        <v>22000000</v>
      </c>
      <c r="AF191" s="1">
        <v>20000000</v>
      </c>
      <c r="AG191">
        <v>0</v>
      </c>
      <c r="AH191">
        <v>0</v>
      </c>
      <c r="AI191">
        <f t="shared" si="31"/>
        <v>0</v>
      </c>
      <c r="AJ191">
        <v>0</v>
      </c>
      <c r="AK191" s="1">
        <f t="shared" si="32"/>
        <v>0</v>
      </c>
      <c r="AL191">
        <v>0</v>
      </c>
      <c r="AM191">
        <v>0</v>
      </c>
      <c r="AN191">
        <v>0</v>
      </c>
      <c r="AO191" s="1">
        <f t="shared" si="22"/>
        <v>22000000</v>
      </c>
      <c r="AP191" s="1">
        <v>2000000</v>
      </c>
      <c r="AQ191">
        <v>0</v>
      </c>
      <c r="AR191">
        <v>0</v>
      </c>
      <c r="AS191">
        <v>0</v>
      </c>
      <c r="AT191" s="1">
        <v>2000000</v>
      </c>
    </row>
    <row r="192" spans="1:46" x14ac:dyDescent="0.3">
      <c r="A192" t="str">
        <f t="shared" si="23"/>
        <v>535710090011</v>
      </c>
      <c r="B192" s="99">
        <v>5</v>
      </c>
      <c r="C192" s="99" t="str">
        <f t="shared" si="24"/>
        <v>357</v>
      </c>
      <c r="D192" s="99" t="str">
        <f t="shared" si="25"/>
        <v>1</v>
      </c>
      <c r="E192" t="str">
        <f t="shared" si="26"/>
        <v>0</v>
      </c>
      <c r="F192" s="106" t="str">
        <f t="shared" si="27"/>
        <v>09</v>
      </c>
      <c r="G192" s="106" t="str">
        <f t="shared" si="28"/>
        <v>00</v>
      </c>
      <c r="H192" s="99">
        <v>11</v>
      </c>
      <c r="I192" t="str">
        <f t="shared" si="29"/>
        <v>1.1-00-26-05_26-4-007_26-09-3571-00</v>
      </c>
      <c r="J192" t="s">
        <v>124</v>
      </c>
      <c r="K192" t="s">
        <v>125</v>
      </c>
      <c r="L192" t="s">
        <v>81</v>
      </c>
      <c r="M192" t="s">
        <v>82</v>
      </c>
      <c r="N192" t="s">
        <v>49</v>
      </c>
      <c r="O192" t="s">
        <v>1166</v>
      </c>
      <c r="P192" t="s">
        <v>91</v>
      </c>
      <c r="Q192" t="s">
        <v>92</v>
      </c>
      <c r="R192">
        <v>4</v>
      </c>
      <c r="S192" t="s">
        <v>40</v>
      </c>
      <c r="T192" s="96" t="s">
        <v>1157</v>
      </c>
      <c r="U192" t="s">
        <v>97</v>
      </c>
      <c r="V192" t="s">
        <v>94</v>
      </c>
      <c r="W192" t="s">
        <v>95</v>
      </c>
      <c r="X192">
        <v>3000</v>
      </c>
      <c r="Y192" t="s">
        <v>44</v>
      </c>
      <c r="Z192" t="str">
        <f t="shared" si="30"/>
        <v>357</v>
      </c>
      <c r="AA192">
        <v>3571</v>
      </c>
      <c r="AB192" t="s">
        <v>117</v>
      </c>
      <c r="AC192" s="96" t="s">
        <v>1148</v>
      </c>
      <c r="AD192" t="s">
        <v>57</v>
      </c>
      <c r="AE192" s="2">
        <v>22000000</v>
      </c>
      <c r="AF192" s="1">
        <v>20000000</v>
      </c>
      <c r="AG192">
        <v>0</v>
      </c>
      <c r="AH192">
        <v>0</v>
      </c>
      <c r="AI192">
        <f t="shared" si="31"/>
        <v>0</v>
      </c>
      <c r="AJ192">
        <v>0</v>
      </c>
      <c r="AK192" s="1">
        <f t="shared" si="32"/>
        <v>0</v>
      </c>
      <c r="AL192">
        <v>0</v>
      </c>
      <c r="AM192">
        <v>0</v>
      </c>
      <c r="AN192">
        <v>0</v>
      </c>
      <c r="AO192" s="1">
        <f t="shared" si="22"/>
        <v>22000000</v>
      </c>
      <c r="AP192" s="1">
        <v>2000000</v>
      </c>
      <c r="AQ192">
        <v>0</v>
      </c>
      <c r="AR192">
        <v>0</v>
      </c>
      <c r="AS192">
        <v>0</v>
      </c>
      <c r="AT192" s="1">
        <v>2000000</v>
      </c>
    </row>
    <row r="193" spans="1:46" x14ac:dyDescent="0.3">
      <c r="A193" t="str">
        <f t="shared" si="23"/>
        <v>538210090011</v>
      </c>
      <c r="B193" s="99">
        <v>5</v>
      </c>
      <c r="C193" s="99" t="str">
        <f t="shared" si="24"/>
        <v>382</v>
      </c>
      <c r="D193" s="99" t="str">
        <f t="shared" si="25"/>
        <v>1</v>
      </c>
      <c r="E193" t="str">
        <f t="shared" si="26"/>
        <v>0</v>
      </c>
      <c r="F193" s="106" t="str">
        <f t="shared" si="27"/>
        <v>09</v>
      </c>
      <c r="G193" s="106" t="str">
        <f t="shared" si="28"/>
        <v>00</v>
      </c>
      <c r="H193" s="99">
        <v>11</v>
      </c>
      <c r="I193" t="str">
        <f t="shared" si="29"/>
        <v>1.1-00-26-05_26-4-007_26-09-3821-00</v>
      </c>
      <c r="J193" t="s">
        <v>124</v>
      </c>
      <c r="K193" t="s">
        <v>125</v>
      </c>
      <c r="L193" t="s">
        <v>81</v>
      </c>
      <c r="M193" t="s">
        <v>82</v>
      </c>
      <c r="N193" t="s">
        <v>49</v>
      </c>
      <c r="O193" t="s">
        <v>1166</v>
      </c>
      <c r="P193" t="s">
        <v>91</v>
      </c>
      <c r="Q193" t="s">
        <v>92</v>
      </c>
      <c r="R193">
        <v>4</v>
      </c>
      <c r="S193" t="s">
        <v>40</v>
      </c>
      <c r="T193" s="96" t="s">
        <v>1157</v>
      </c>
      <c r="U193" t="s">
        <v>97</v>
      </c>
      <c r="V193" t="s">
        <v>94</v>
      </c>
      <c r="W193" t="s">
        <v>95</v>
      </c>
      <c r="X193">
        <v>3000</v>
      </c>
      <c r="Y193" t="s">
        <v>44</v>
      </c>
      <c r="Z193" t="str">
        <f t="shared" si="30"/>
        <v>382</v>
      </c>
      <c r="AA193">
        <v>3821</v>
      </c>
      <c r="AB193" t="s">
        <v>144</v>
      </c>
      <c r="AC193" s="96" t="s">
        <v>1148</v>
      </c>
      <c r="AD193" t="s">
        <v>57</v>
      </c>
      <c r="AE193" s="2">
        <v>1000000</v>
      </c>
      <c r="AF193" s="1">
        <v>1000000</v>
      </c>
      <c r="AG193">
        <v>0</v>
      </c>
      <c r="AH193">
        <v>0</v>
      </c>
      <c r="AI193">
        <f t="shared" si="31"/>
        <v>0</v>
      </c>
      <c r="AJ193">
        <v>0</v>
      </c>
      <c r="AK193" s="1">
        <f t="shared" si="32"/>
        <v>0</v>
      </c>
      <c r="AL193">
        <v>0</v>
      </c>
      <c r="AM193">
        <v>0</v>
      </c>
      <c r="AN193">
        <v>0</v>
      </c>
      <c r="AO193" s="1">
        <f t="shared" si="22"/>
        <v>1000000</v>
      </c>
      <c r="AP193">
        <v>0</v>
      </c>
      <c r="AQ193">
        <v>0</v>
      </c>
      <c r="AR193">
        <v>0</v>
      </c>
      <c r="AS193">
        <v>0</v>
      </c>
      <c r="AT193">
        <v>0</v>
      </c>
    </row>
    <row r="194" spans="1:46" x14ac:dyDescent="0.3">
      <c r="A194" t="str">
        <f t="shared" si="23"/>
        <v>539220090011</v>
      </c>
      <c r="B194" s="99">
        <v>5</v>
      </c>
      <c r="C194" s="99" t="str">
        <f t="shared" si="24"/>
        <v>392</v>
      </c>
      <c r="D194" s="99" t="str">
        <f t="shared" si="25"/>
        <v>2</v>
      </c>
      <c r="E194" t="str">
        <f t="shared" si="26"/>
        <v>0</v>
      </c>
      <c r="F194" s="106" t="str">
        <f t="shared" si="27"/>
        <v>09</v>
      </c>
      <c r="G194" s="106" t="str">
        <f t="shared" si="28"/>
        <v>00</v>
      </c>
      <c r="H194" s="99">
        <v>11</v>
      </c>
      <c r="I194" t="str">
        <f t="shared" si="29"/>
        <v>1.1-00-26-05_26-4-007_26-09-3922-00</v>
      </c>
      <c r="J194" t="s">
        <v>124</v>
      </c>
      <c r="K194" t="s">
        <v>125</v>
      </c>
      <c r="L194" t="s">
        <v>81</v>
      </c>
      <c r="M194" t="s">
        <v>82</v>
      </c>
      <c r="N194" t="s">
        <v>49</v>
      </c>
      <c r="O194" t="s">
        <v>1166</v>
      </c>
      <c r="P194" t="s">
        <v>91</v>
      </c>
      <c r="Q194" t="s">
        <v>92</v>
      </c>
      <c r="R194">
        <v>4</v>
      </c>
      <c r="S194" t="s">
        <v>40</v>
      </c>
      <c r="T194" s="96" t="s">
        <v>1157</v>
      </c>
      <c r="U194" t="s">
        <v>97</v>
      </c>
      <c r="V194" t="s">
        <v>94</v>
      </c>
      <c r="W194" t="s">
        <v>95</v>
      </c>
      <c r="X194">
        <v>3000</v>
      </c>
      <c r="Y194" t="s">
        <v>44</v>
      </c>
      <c r="Z194" t="str">
        <f t="shared" si="30"/>
        <v>392</v>
      </c>
      <c r="AA194">
        <v>3922</v>
      </c>
      <c r="AB194" t="s">
        <v>282</v>
      </c>
      <c r="AC194" s="96" t="s">
        <v>1148</v>
      </c>
      <c r="AD194" t="s">
        <v>57</v>
      </c>
      <c r="AE194" s="2">
        <v>500000</v>
      </c>
      <c r="AF194" s="1">
        <v>500000</v>
      </c>
      <c r="AG194">
        <v>0</v>
      </c>
      <c r="AH194">
        <v>0</v>
      </c>
      <c r="AI194">
        <f t="shared" si="31"/>
        <v>0</v>
      </c>
      <c r="AJ194">
        <v>0</v>
      </c>
      <c r="AK194" s="1">
        <f t="shared" si="32"/>
        <v>0</v>
      </c>
      <c r="AL194">
        <v>0</v>
      </c>
      <c r="AM194">
        <v>0</v>
      </c>
      <c r="AN194">
        <v>0</v>
      </c>
      <c r="AO194" s="1">
        <f t="shared" ref="AO194:AO257" si="33">AE194-AG194</f>
        <v>500000</v>
      </c>
      <c r="AP194">
        <v>0</v>
      </c>
      <c r="AQ194">
        <v>0</v>
      </c>
      <c r="AR194">
        <v>0</v>
      </c>
      <c r="AS194">
        <v>0</v>
      </c>
      <c r="AT194">
        <v>0</v>
      </c>
    </row>
    <row r="195" spans="1:46" x14ac:dyDescent="0.3">
      <c r="A195" t="str">
        <f t="shared" ref="A195:A258" si="34">CONCATENATE(B195,C195,D195,E195,F195,G195,H195)</f>
        <v>539620090011</v>
      </c>
      <c r="B195" s="99">
        <v>5</v>
      </c>
      <c r="C195" s="99" t="str">
        <f t="shared" ref="C195:C258" si="35">Z195</f>
        <v>396</v>
      </c>
      <c r="D195" s="99" t="str">
        <f t="shared" ref="D195:D258" si="36">RIGHT(AA195,1)</f>
        <v>2</v>
      </c>
      <c r="E195" t="str">
        <f t="shared" ref="E195:E258" si="37">MID(J195,6,1)</f>
        <v>0</v>
      </c>
      <c r="F195" s="106" t="str">
        <f t="shared" ref="F195:F258" si="38">T195</f>
        <v>09</v>
      </c>
      <c r="G195" s="106" t="str">
        <f t="shared" ref="G195:G258" si="39">AC195</f>
        <v>00</v>
      </c>
      <c r="H195" s="99">
        <v>11</v>
      </c>
      <c r="I195" t="str">
        <f t="shared" ref="I195:I258" si="40">CONCATENATE(J195,"-",P195,"-",R195,"-",V195,"-",T195,"-",AA195,"-",AC195)</f>
        <v>1.1-00-26-05_26-4-007_26-09-3962-00</v>
      </c>
      <c r="J195" t="s">
        <v>124</v>
      </c>
      <c r="K195" t="s">
        <v>125</v>
      </c>
      <c r="L195" t="s">
        <v>81</v>
      </c>
      <c r="M195" t="s">
        <v>82</v>
      </c>
      <c r="N195" t="s">
        <v>49</v>
      </c>
      <c r="O195" t="s">
        <v>1166</v>
      </c>
      <c r="P195" t="s">
        <v>91</v>
      </c>
      <c r="Q195" t="s">
        <v>92</v>
      </c>
      <c r="R195">
        <v>4</v>
      </c>
      <c r="S195" t="s">
        <v>40</v>
      </c>
      <c r="T195" s="96" t="s">
        <v>1157</v>
      </c>
      <c r="U195" t="s">
        <v>97</v>
      </c>
      <c r="V195" t="s">
        <v>94</v>
      </c>
      <c r="W195" t="s">
        <v>95</v>
      </c>
      <c r="X195">
        <v>3000</v>
      </c>
      <c r="Y195" t="s">
        <v>44</v>
      </c>
      <c r="Z195" t="str">
        <f t="shared" ref="Z195:Z258" si="41">LEFT(AA195,3)</f>
        <v>396</v>
      </c>
      <c r="AA195">
        <v>3962</v>
      </c>
      <c r="AB195" t="s">
        <v>194</v>
      </c>
      <c r="AC195" s="96" t="s">
        <v>1148</v>
      </c>
      <c r="AD195" t="s">
        <v>57</v>
      </c>
      <c r="AE195" s="2">
        <v>25000</v>
      </c>
      <c r="AF195" s="1">
        <v>25000</v>
      </c>
      <c r="AG195" s="1">
        <v>8658</v>
      </c>
      <c r="AH195" s="1">
        <v>8658</v>
      </c>
      <c r="AI195">
        <f t="shared" ref="AI195:AI258" si="42">AH195-AJ195</f>
        <v>8658</v>
      </c>
      <c r="AJ195">
        <v>0</v>
      </c>
      <c r="AK195" s="1">
        <f t="shared" ref="AK195:AK258" si="43">AJ195-AL195</f>
        <v>0</v>
      </c>
      <c r="AL195">
        <v>0</v>
      </c>
      <c r="AM195">
        <v>0</v>
      </c>
      <c r="AN195">
        <v>0</v>
      </c>
      <c r="AO195" s="1">
        <f t="shared" si="33"/>
        <v>16342</v>
      </c>
      <c r="AP195">
        <v>0</v>
      </c>
      <c r="AQ195">
        <v>0</v>
      </c>
      <c r="AR195">
        <v>0</v>
      </c>
      <c r="AS195">
        <v>0</v>
      </c>
      <c r="AT195">
        <v>0</v>
      </c>
    </row>
    <row r="196" spans="1:46" x14ac:dyDescent="0.3">
      <c r="A196" t="str">
        <f t="shared" si="34"/>
        <v>551110090011</v>
      </c>
      <c r="B196" s="99">
        <v>5</v>
      </c>
      <c r="C196" s="99" t="str">
        <f t="shared" si="35"/>
        <v>511</v>
      </c>
      <c r="D196" s="99" t="str">
        <f t="shared" si="36"/>
        <v>1</v>
      </c>
      <c r="E196" t="str">
        <f t="shared" si="37"/>
        <v>0</v>
      </c>
      <c r="F196" s="106" t="str">
        <f t="shared" si="38"/>
        <v>09</v>
      </c>
      <c r="G196" s="106" t="str">
        <f t="shared" si="39"/>
        <v>00</v>
      </c>
      <c r="H196" s="99">
        <v>11</v>
      </c>
      <c r="I196" t="str">
        <f t="shared" si="40"/>
        <v>1.1-00-26-05_26-4-007_26-09-5111-00</v>
      </c>
      <c r="J196" t="s">
        <v>124</v>
      </c>
      <c r="K196" t="s">
        <v>125</v>
      </c>
      <c r="L196" t="s">
        <v>81</v>
      </c>
      <c r="M196" t="s">
        <v>82</v>
      </c>
      <c r="N196" t="s">
        <v>49</v>
      </c>
      <c r="O196" t="s">
        <v>1166</v>
      </c>
      <c r="P196" t="s">
        <v>91</v>
      </c>
      <c r="Q196" t="s">
        <v>92</v>
      </c>
      <c r="R196">
        <v>4</v>
      </c>
      <c r="S196" t="s">
        <v>40</v>
      </c>
      <c r="T196" s="96" t="s">
        <v>1157</v>
      </c>
      <c r="U196" t="s">
        <v>97</v>
      </c>
      <c r="V196" t="s">
        <v>94</v>
      </c>
      <c r="W196" t="s">
        <v>95</v>
      </c>
      <c r="X196">
        <v>5000</v>
      </c>
      <c r="Y196" t="s">
        <v>70</v>
      </c>
      <c r="Z196" t="str">
        <f t="shared" si="41"/>
        <v>511</v>
      </c>
      <c r="AA196">
        <v>5111</v>
      </c>
      <c r="AB196" t="s">
        <v>98</v>
      </c>
      <c r="AC196" s="96" t="s">
        <v>1148</v>
      </c>
      <c r="AD196" t="s">
        <v>57</v>
      </c>
      <c r="AE196" s="2">
        <v>31878821.25</v>
      </c>
      <c r="AF196" s="1">
        <v>40000000</v>
      </c>
      <c r="AG196">
        <v>0</v>
      </c>
      <c r="AH196">
        <v>0</v>
      </c>
      <c r="AI196">
        <f t="shared" si="42"/>
        <v>0</v>
      </c>
      <c r="AJ196">
        <v>0</v>
      </c>
      <c r="AK196" s="1">
        <f t="shared" si="43"/>
        <v>0</v>
      </c>
      <c r="AL196">
        <v>0</v>
      </c>
      <c r="AM196">
        <v>0</v>
      </c>
      <c r="AN196">
        <v>0</v>
      </c>
      <c r="AO196" s="1">
        <f t="shared" si="33"/>
        <v>31878821.25</v>
      </c>
      <c r="AP196">
        <v>0</v>
      </c>
      <c r="AQ196">
        <v>0</v>
      </c>
      <c r="AR196">
        <v>0</v>
      </c>
      <c r="AS196" s="1">
        <v>8121178.75</v>
      </c>
      <c r="AT196" s="1">
        <v>-8121178.75</v>
      </c>
    </row>
    <row r="197" spans="1:46" x14ac:dyDescent="0.3">
      <c r="A197" t="str">
        <f t="shared" si="34"/>
        <v>551210090011</v>
      </c>
      <c r="B197" s="99">
        <v>5</v>
      </c>
      <c r="C197" s="99" t="str">
        <f t="shared" si="35"/>
        <v>512</v>
      </c>
      <c r="D197" s="99" t="str">
        <f t="shared" si="36"/>
        <v>1</v>
      </c>
      <c r="E197" t="str">
        <f t="shared" si="37"/>
        <v>0</v>
      </c>
      <c r="F197" s="106" t="str">
        <f t="shared" si="38"/>
        <v>09</v>
      </c>
      <c r="G197" s="106" t="str">
        <f t="shared" si="39"/>
        <v>00</v>
      </c>
      <c r="H197" s="99">
        <v>11</v>
      </c>
      <c r="I197" t="str">
        <f t="shared" si="40"/>
        <v>1.1-00-26-05_26-4-007_26-09-5121-00</v>
      </c>
      <c r="J197" t="s">
        <v>124</v>
      </c>
      <c r="K197" t="s">
        <v>125</v>
      </c>
      <c r="L197" t="s">
        <v>81</v>
      </c>
      <c r="M197" t="s">
        <v>82</v>
      </c>
      <c r="N197" t="s">
        <v>49</v>
      </c>
      <c r="O197" t="s">
        <v>1166</v>
      </c>
      <c r="P197" t="s">
        <v>91</v>
      </c>
      <c r="Q197" t="s">
        <v>92</v>
      </c>
      <c r="R197">
        <v>4</v>
      </c>
      <c r="S197" t="s">
        <v>40</v>
      </c>
      <c r="T197" s="96" t="s">
        <v>1157</v>
      </c>
      <c r="U197" t="s">
        <v>97</v>
      </c>
      <c r="V197" t="s">
        <v>94</v>
      </c>
      <c r="W197" t="s">
        <v>95</v>
      </c>
      <c r="X197">
        <v>5000</v>
      </c>
      <c r="Y197" t="s">
        <v>70</v>
      </c>
      <c r="Z197" t="str">
        <f t="shared" si="41"/>
        <v>512</v>
      </c>
      <c r="AA197">
        <v>5121</v>
      </c>
      <c r="AB197" t="s">
        <v>283</v>
      </c>
      <c r="AC197" s="96" t="s">
        <v>1148</v>
      </c>
      <c r="AD197" t="s">
        <v>57</v>
      </c>
      <c r="AE197" s="2">
        <v>828438.75</v>
      </c>
      <c r="AF197">
        <v>0</v>
      </c>
      <c r="AG197">
        <v>0</v>
      </c>
      <c r="AH197">
        <v>0</v>
      </c>
      <c r="AI197">
        <f t="shared" si="42"/>
        <v>0</v>
      </c>
      <c r="AJ197">
        <v>0</v>
      </c>
      <c r="AK197" s="1">
        <f t="shared" si="43"/>
        <v>0</v>
      </c>
      <c r="AL197">
        <v>0</v>
      </c>
      <c r="AM197">
        <v>0</v>
      </c>
      <c r="AN197">
        <v>0</v>
      </c>
      <c r="AO197" s="1">
        <f t="shared" si="33"/>
        <v>828438.75</v>
      </c>
      <c r="AP197">
        <v>0</v>
      </c>
      <c r="AQ197" s="1">
        <v>828438.75</v>
      </c>
      <c r="AR197">
        <v>0</v>
      </c>
      <c r="AS197">
        <v>0</v>
      </c>
      <c r="AT197" s="1">
        <v>828438.75</v>
      </c>
    </row>
    <row r="198" spans="1:46" x14ac:dyDescent="0.3">
      <c r="A198" t="str">
        <f t="shared" si="34"/>
        <v>551910090011</v>
      </c>
      <c r="B198" s="99">
        <v>5</v>
      </c>
      <c r="C198" s="99" t="str">
        <f t="shared" si="35"/>
        <v>519</v>
      </c>
      <c r="D198" s="99" t="str">
        <f t="shared" si="36"/>
        <v>1</v>
      </c>
      <c r="E198" t="str">
        <f t="shared" si="37"/>
        <v>0</v>
      </c>
      <c r="F198" s="106" t="str">
        <f t="shared" si="38"/>
        <v>09</v>
      </c>
      <c r="G198" s="106" t="str">
        <f t="shared" si="39"/>
        <v>00</v>
      </c>
      <c r="H198" s="99">
        <v>11</v>
      </c>
      <c r="I198" t="str">
        <f t="shared" si="40"/>
        <v>1.1-00-26-05_26-4-007_26-09-5191-00</v>
      </c>
      <c r="J198" t="s">
        <v>124</v>
      </c>
      <c r="K198" t="s">
        <v>125</v>
      </c>
      <c r="L198" t="s">
        <v>81</v>
      </c>
      <c r="M198" t="s">
        <v>82</v>
      </c>
      <c r="N198" t="s">
        <v>49</v>
      </c>
      <c r="O198" t="s">
        <v>1166</v>
      </c>
      <c r="P198" t="s">
        <v>91</v>
      </c>
      <c r="Q198" t="s">
        <v>92</v>
      </c>
      <c r="R198">
        <v>4</v>
      </c>
      <c r="S198" t="s">
        <v>40</v>
      </c>
      <c r="T198" s="96" t="s">
        <v>1157</v>
      </c>
      <c r="U198" t="s">
        <v>97</v>
      </c>
      <c r="V198" t="s">
        <v>94</v>
      </c>
      <c r="W198" t="s">
        <v>95</v>
      </c>
      <c r="X198">
        <v>5000</v>
      </c>
      <c r="Y198" t="s">
        <v>70</v>
      </c>
      <c r="Z198" t="str">
        <f t="shared" si="41"/>
        <v>519</v>
      </c>
      <c r="AA198">
        <v>5191</v>
      </c>
      <c r="AB198" t="s">
        <v>264</v>
      </c>
      <c r="AC198" s="96" t="s">
        <v>1148</v>
      </c>
      <c r="AD198" t="s">
        <v>57</v>
      </c>
      <c r="AE198" s="2">
        <v>297740</v>
      </c>
      <c r="AF198" s="1">
        <v>5000</v>
      </c>
      <c r="AG198">
        <v>0</v>
      </c>
      <c r="AH198">
        <v>0</v>
      </c>
      <c r="AI198">
        <f t="shared" si="42"/>
        <v>0</v>
      </c>
      <c r="AJ198">
        <v>0</v>
      </c>
      <c r="AK198" s="1">
        <f t="shared" si="43"/>
        <v>0</v>
      </c>
      <c r="AL198">
        <v>0</v>
      </c>
      <c r="AM198">
        <v>0</v>
      </c>
      <c r="AN198">
        <v>0</v>
      </c>
      <c r="AO198" s="1">
        <f t="shared" si="33"/>
        <v>297740</v>
      </c>
      <c r="AP198">
        <v>0</v>
      </c>
      <c r="AQ198" s="1">
        <v>292740</v>
      </c>
      <c r="AR198">
        <v>0</v>
      </c>
      <c r="AS198">
        <v>0</v>
      </c>
      <c r="AT198" s="1">
        <v>292740</v>
      </c>
    </row>
    <row r="199" spans="1:46" x14ac:dyDescent="0.3">
      <c r="A199" t="str">
        <f t="shared" si="34"/>
        <v>556410090011</v>
      </c>
      <c r="B199" s="99">
        <v>5</v>
      </c>
      <c r="C199" s="99" t="str">
        <f t="shared" si="35"/>
        <v>564</v>
      </c>
      <c r="D199" s="99" t="str">
        <f t="shared" si="36"/>
        <v>1</v>
      </c>
      <c r="E199" t="str">
        <f t="shared" si="37"/>
        <v>0</v>
      </c>
      <c r="F199" s="106" t="str">
        <f t="shared" si="38"/>
        <v>09</v>
      </c>
      <c r="G199" s="106" t="str">
        <f t="shared" si="39"/>
        <v>00</v>
      </c>
      <c r="H199" s="99">
        <v>11</v>
      </c>
      <c r="I199" t="str">
        <f t="shared" si="40"/>
        <v>1.1-00-26-05_26-4-007_26-09-5641-00</v>
      </c>
      <c r="J199" t="s">
        <v>124</v>
      </c>
      <c r="K199" t="s">
        <v>125</v>
      </c>
      <c r="L199" t="s">
        <v>81</v>
      </c>
      <c r="M199" t="s">
        <v>82</v>
      </c>
      <c r="N199" t="s">
        <v>49</v>
      </c>
      <c r="O199" t="s">
        <v>1166</v>
      </c>
      <c r="P199" t="s">
        <v>91</v>
      </c>
      <c r="Q199" t="s">
        <v>92</v>
      </c>
      <c r="R199">
        <v>4</v>
      </c>
      <c r="S199" t="s">
        <v>40</v>
      </c>
      <c r="T199" s="96" t="s">
        <v>1157</v>
      </c>
      <c r="U199" t="s">
        <v>97</v>
      </c>
      <c r="V199" t="s">
        <v>94</v>
      </c>
      <c r="W199" t="s">
        <v>95</v>
      </c>
      <c r="X199">
        <v>5000</v>
      </c>
      <c r="Y199" t="s">
        <v>70</v>
      </c>
      <c r="Z199" t="str">
        <f t="shared" si="41"/>
        <v>564</v>
      </c>
      <c r="AA199">
        <v>5641</v>
      </c>
      <c r="AB199" t="s">
        <v>284</v>
      </c>
      <c r="AC199" s="96" t="s">
        <v>1148</v>
      </c>
      <c r="AD199" t="s">
        <v>57</v>
      </c>
      <c r="AE199" s="2">
        <v>3750000</v>
      </c>
      <c r="AF199" s="1">
        <v>250000</v>
      </c>
      <c r="AG199">
        <v>0</v>
      </c>
      <c r="AH199">
        <v>0</v>
      </c>
      <c r="AI199">
        <f t="shared" si="42"/>
        <v>0</v>
      </c>
      <c r="AJ199">
        <v>0</v>
      </c>
      <c r="AK199" s="1">
        <f t="shared" si="43"/>
        <v>0</v>
      </c>
      <c r="AL199">
        <v>0</v>
      </c>
      <c r="AM199">
        <v>0</v>
      </c>
      <c r="AN199">
        <v>0</v>
      </c>
      <c r="AO199" s="1">
        <f t="shared" si="33"/>
        <v>3750000</v>
      </c>
      <c r="AP199" s="1">
        <v>3500000</v>
      </c>
      <c r="AQ199">
        <v>0</v>
      </c>
      <c r="AR199">
        <v>0</v>
      </c>
      <c r="AS199">
        <v>0</v>
      </c>
      <c r="AT199" s="1">
        <v>3500000</v>
      </c>
    </row>
    <row r="200" spans="1:46" x14ac:dyDescent="0.3">
      <c r="A200" t="str">
        <f t="shared" si="34"/>
        <v>556620090011</v>
      </c>
      <c r="B200" s="99">
        <v>5</v>
      </c>
      <c r="C200" s="99" t="str">
        <f t="shared" si="35"/>
        <v>566</v>
      </c>
      <c r="D200" s="99" t="str">
        <f t="shared" si="36"/>
        <v>2</v>
      </c>
      <c r="E200" t="str">
        <f t="shared" si="37"/>
        <v>0</v>
      </c>
      <c r="F200" s="106" t="str">
        <f t="shared" si="38"/>
        <v>09</v>
      </c>
      <c r="G200" s="106" t="str">
        <f t="shared" si="39"/>
        <v>00</v>
      </c>
      <c r="H200" s="99">
        <v>11</v>
      </c>
      <c r="I200" t="str">
        <f t="shared" si="40"/>
        <v>1.1-00-26-05_26-4-007_26-09-5662-00</v>
      </c>
      <c r="J200" t="s">
        <v>124</v>
      </c>
      <c r="K200" t="s">
        <v>125</v>
      </c>
      <c r="L200" t="s">
        <v>81</v>
      </c>
      <c r="M200" t="s">
        <v>82</v>
      </c>
      <c r="N200" t="s">
        <v>49</v>
      </c>
      <c r="O200" t="s">
        <v>1166</v>
      </c>
      <c r="P200" t="s">
        <v>91</v>
      </c>
      <c r="Q200" t="s">
        <v>92</v>
      </c>
      <c r="R200">
        <v>4</v>
      </c>
      <c r="S200" t="s">
        <v>40</v>
      </c>
      <c r="T200" s="96" t="s">
        <v>1157</v>
      </c>
      <c r="U200" t="s">
        <v>97</v>
      </c>
      <c r="V200" t="s">
        <v>94</v>
      </c>
      <c r="W200" t="s">
        <v>95</v>
      </c>
      <c r="X200">
        <v>5000</v>
      </c>
      <c r="Y200" t="s">
        <v>70</v>
      </c>
      <c r="Z200" t="str">
        <f t="shared" si="41"/>
        <v>566</v>
      </c>
      <c r="AA200">
        <v>5662</v>
      </c>
      <c r="AB200" t="s">
        <v>285</v>
      </c>
      <c r="AC200" s="96" t="s">
        <v>1148</v>
      </c>
      <c r="AD200" t="s">
        <v>57</v>
      </c>
      <c r="AE200" s="2">
        <v>5000000</v>
      </c>
      <c r="AF200" s="1">
        <v>5000000</v>
      </c>
      <c r="AG200">
        <v>0</v>
      </c>
      <c r="AH200">
        <v>0</v>
      </c>
      <c r="AI200">
        <f t="shared" si="42"/>
        <v>0</v>
      </c>
      <c r="AJ200">
        <v>0</v>
      </c>
      <c r="AK200" s="1">
        <f t="shared" si="43"/>
        <v>0</v>
      </c>
      <c r="AL200">
        <v>0</v>
      </c>
      <c r="AM200">
        <v>0</v>
      </c>
      <c r="AN200">
        <v>0</v>
      </c>
      <c r="AO200" s="1">
        <f t="shared" si="33"/>
        <v>5000000</v>
      </c>
      <c r="AP200">
        <v>0</v>
      </c>
      <c r="AQ200">
        <v>0</v>
      </c>
      <c r="AR200">
        <v>0</v>
      </c>
      <c r="AS200">
        <v>0</v>
      </c>
      <c r="AT200">
        <v>0</v>
      </c>
    </row>
    <row r="201" spans="1:46" x14ac:dyDescent="0.3">
      <c r="A201" t="str">
        <f t="shared" si="34"/>
        <v>526110110011</v>
      </c>
      <c r="B201" s="99">
        <v>5</v>
      </c>
      <c r="C201" s="99" t="str">
        <f t="shared" si="35"/>
        <v>261</v>
      </c>
      <c r="D201" s="99" t="str">
        <f t="shared" si="36"/>
        <v>1</v>
      </c>
      <c r="E201" t="str">
        <f t="shared" si="37"/>
        <v>0</v>
      </c>
      <c r="F201" s="106">
        <f t="shared" si="38"/>
        <v>11</v>
      </c>
      <c r="G201" s="106" t="str">
        <f t="shared" si="39"/>
        <v>00</v>
      </c>
      <c r="H201" s="99">
        <v>11</v>
      </c>
      <c r="I201" t="str">
        <f t="shared" si="40"/>
        <v>1.1-00-26-05_26-6-007_26-11-2611-00</v>
      </c>
      <c r="J201" t="s">
        <v>124</v>
      </c>
      <c r="K201" t="s">
        <v>125</v>
      </c>
      <c r="L201" t="s">
        <v>81</v>
      </c>
      <c r="M201" t="s">
        <v>82</v>
      </c>
      <c r="N201" t="s">
        <v>49</v>
      </c>
      <c r="O201" t="s">
        <v>1166</v>
      </c>
      <c r="P201" t="s">
        <v>91</v>
      </c>
      <c r="Q201" t="s">
        <v>92</v>
      </c>
      <c r="R201">
        <v>6</v>
      </c>
      <c r="S201" t="s">
        <v>75</v>
      </c>
      <c r="T201" s="96">
        <v>11</v>
      </c>
      <c r="U201" t="s">
        <v>286</v>
      </c>
      <c r="V201" t="s">
        <v>94</v>
      </c>
      <c r="W201" t="s">
        <v>95</v>
      </c>
      <c r="X201">
        <v>2000</v>
      </c>
      <c r="Y201" t="s">
        <v>66</v>
      </c>
      <c r="Z201" t="str">
        <f t="shared" si="41"/>
        <v>261</v>
      </c>
      <c r="AA201">
        <v>2611</v>
      </c>
      <c r="AB201" t="s">
        <v>96</v>
      </c>
      <c r="AC201" s="96" t="s">
        <v>1148</v>
      </c>
      <c r="AD201" t="s">
        <v>57</v>
      </c>
      <c r="AE201" s="2">
        <v>4800000</v>
      </c>
      <c r="AF201" s="1">
        <v>4800000</v>
      </c>
      <c r="AG201" s="1">
        <v>836969.05</v>
      </c>
      <c r="AH201" s="1">
        <v>836969.05</v>
      </c>
      <c r="AI201">
        <f t="shared" si="42"/>
        <v>0</v>
      </c>
      <c r="AJ201" s="1">
        <v>836969.05</v>
      </c>
      <c r="AK201" s="1">
        <f t="shared" si="43"/>
        <v>0</v>
      </c>
      <c r="AL201" s="1">
        <v>836969.05</v>
      </c>
      <c r="AM201">
        <v>0</v>
      </c>
      <c r="AN201" s="1">
        <v>836969.05</v>
      </c>
      <c r="AO201" s="1">
        <f t="shared" si="33"/>
        <v>3963030.95</v>
      </c>
      <c r="AP201">
        <v>0</v>
      </c>
      <c r="AQ201">
        <v>0</v>
      </c>
      <c r="AR201">
        <v>0</v>
      </c>
      <c r="AS201">
        <v>0</v>
      </c>
      <c r="AT201">
        <v>0</v>
      </c>
    </row>
    <row r="202" spans="1:46" x14ac:dyDescent="0.3">
      <c r="A202" t="str">
        <f t="shared" si="34"/>
        <v>522110140011</v>
      </c>
      <c r="B202" s="99">
        <v>5</v>
      </c>
      <c r="C202" s="99" t="str">
        <f t="shared" si="35"/>
        <v>221</v>
      </c>
      <c r="D202" s="99" t="str">
        <f t="shared" si="36"/>
        <v>1</v>
      </c>
      <c r="E202" t="str">
        <f t="shared" si="37"/>
        <v>0</v>
      </c>
      <c r="F202" s="106">
        <f t="shared" si="38"/>
        <v>14</v>
      </c>
      <c r="G202" s="106" t="str">
        <f t="shared" si="39"/>
        <v>00</v>
      </c>
      <c r="H202" s="99">
        <v>11</v>
      </c>
      <c r="I202" t="str">
        <f t="shared" si="40"/>
        <v>1.1-00-26-06_26-4-009_26-14-2211-00</v>
      </c>
      <c r="J202" t="s">
        <v>124</v>
      </c>
      <c r="K202" t="s">
        <v>125</v>
      </c>
      <c r="L202" t="s">
        <v>81</v>
      </c>
      <c r="M202" t="s">
        <v>82</v>
      </c>
      <c r="N202" t="s">
        <v>49</v>
      </c>
      <c r="O202" t="s">
        <v>1166</v>
      </c>
      <c r="P202" t="s">
        <v>287</v>
      </c>
      <c r="Q202" t="s">
        <v>288</v>
      </c>
      <c r="R202">
        <v>4</v>
      </c>
      <c r="S202" t="s">
        <v>40</v>
      </c>
      <c r="T202" s="96">
        <v>14</v>
      </c>
      <c r="U202" t="s">
        <v>289</v>
      </c>
      <c r="V202" t="s">
        <v>290</v>
      </c>
      <c r="W202" t="s">
        <v>291</v>
      </c>
      <c r="X202">
        <v>2000</v>
      </c>
      <c r="Y202" t="s">
        <v>66</v>
      </c>
      <c r="Z202" t="str">
        <f t="shared" si="41"/>
        <v>221</v>
      </c>
      <c r="AA202">
        <v>2211</v>
      </c>
      <c r="AB202" t="s">
        <v>155</v>
      </c>
      <c r="AC202" s="96" t="s">
        <v>1148</v>
      </c>
      <c r="AD202" t="s">
        <v>57</v>
      </c>
      <c r="AE202" s="2">
        <v>150000</v>
      </c>
      <c r="AF202" s="1">
        <v>150000</v>
      </c>
      <c r="AG202" s="1">
        <v>20000</v>
      </c>
      <c r="AH202" s="1">
        <v>20000</v>
      </c>
      <c r="AI202">
        <f t="shared" si="42"/>
        <v>20000</v>
      </c>
      <c r="AJ202">
        <v>0</v>
      </c>
      <c r="AK202" s="1">
        <f t="shared" si="43"/>
        <v>0</v>
      </c>
      <c r="AL202">
        <v>0</v>
      </c>
      <c r="AM202">
        <v>0</v>
      </c>
      <c r="AN202">
        <v>0</v>
      </c>
      <c r="AO202" s="1">
        <f t="shared" si="33"/>
        <v>130000</v>
      </c>
      <c r="AP202">
        <v>0</v>
      </c>
      <c r="AQ202">
        <v>0</v>
      </c>
      <c r="AR202">
        <v>0</v>
      </c>
      <c r="AS202">
        <v>0</v>
      </c>
      <c r="AT202">
        <v>0</v>
      </c>
    </row>
    <row r="203" spans="1:46" x14ac:dyDescent="0.3">
      <c r="A203" t="str">
        <f t="shared" si="34"/>
        <v>524610140011</v>
      </c>
      <c r="B203" s="99">
        <v>5</v>
      </c>
      <c r="C203" s="99" t="str">
        <f t="shared" si="35"/>
        <v>246</v>
      </c>
      <c r="D203" s="99" t="str">
        <f t="shared" si="36"/>
        <v>1</v>
      </c>
      <c r="E203" t="str">
        <f t="shared" si="37"/>
        <v>0</v>
      </c>
      <c r="F203" s="106">
        <f t="shared" si="38"/>
        <v>14</v>
      </c>
      <c r="G203" s="106" t="str">
        <f t="shared" si="39"/>
        <v>00</v>
      </c>
      <c r="H203" s="99">
        <v>11</v>
      </c>
      <c r="I203" t="str">
        <f t="shared" si="40"/>
        <v>1.1-00-26-06_26-4-009_26-14-2461-00</v>
      </c>
      <c r="J203" t="s">
        <v>124</v>
      </c>
      <c r="K203" t="s">
        <v>125</v>
      </c>
      <c r="L203" t="s">
        <v>81</v>
      </c>
      <c r="M203" t="s">
        <v>82</v>
      </c>
      <c r="N203" t="s">
        <v>49</v>
      </c>
      <c r="O203" t="s">
        <v>1166</v>
      </c>
      <c r="P203" t="s">
        <v>287</v>
      </c>
      <c r="Q203" t="s">
        <v>288</v>
      </c>
      <c r="R203">
        <v>4</v>
      </c>
      <c r="S203" t="s">
        <v>40</v>
      </c>
      <c r="T203" s="96">
        <v>14</v>
      </c>
      <c r="U203" t="s">
        <v>289</v>
      </c>
      <c r="V203" t="s">
        <v>290</v>
      </c>
      <c r="W203" t="s">
        <v>291</v>
      </c>
      <c r="X203">
        <v>2000</v>
      </c>
      <c r="Y203" t="s">
        <v>66</v>
      </c>
      <c r="Z203" t="str">
        <f t="shared" si="41"/>
        <v>246</v>
      </c>
      <c r="AA203">
        <v>2461</v>
      </c>
      <c r="AB203" t="s">
        <v>160</v>
      </c>
      <c r="AC203" s="96" t="s">
        <v>1148</v>
      </c>
      <c r="AD203" t="s">
        <v>57</v>
      </c>
      <c r="AE203" s="2">
        <v>5000</v>
      </c>
      <c r="AF203" s="1">
        <v>5000</v>
      </c>
      <c r="AG203">
        <v>0</v>
      </c>
      <c r="AH203">
        <v>0</v>
      </c>
      <c r="AI203">
        <f t="shared" si="42"/>
        <v>0</v>
      </c>
      <c r="AJ203">
        <v>0</v>
      </c>
      <c r="AK203" s="1">
        <f t="shared" si="43"/>
        <v>0</v>
      </c>
      <c r="AL203">
        <v>0</v>
      </c>
      <c r="AM203">
        <v>0</v>
      </c>
      <c r="AN203">
        <v>0</v>
      </c>
      <c r="AO203" s="1">
        <f t="shared" si="33"/>
        <v>5000</v>
      </c>
      <c r="AP203">
        <v>0</v>
      </c>
      <c r="AQ203">
        <v>0</v>
      </c>
      <c r="AR203">
        <v>0</v>
      </c>
      <c r="AS203">
        <v>0</v>
      </c>
      <c r="AT203">
        <v>0</v>
      </c>
    </row>
    <row r="204" spans="1:46" x14ac:dyDescent="0.3">
      <c r="A204" t="str">
        <f t="shared" si="34"/>
        <v>532910140011</v>
      </c>
      <c r="B204" s="99">
        <v>5</v>
      </c>
      <c r="C204" s="99" t="str">
        <f t="shared" si="35"/>
        <v>329</v>
      </c>
      <c r="D204" s="99" t="str">
        <f t="shared" si="36"/>
        <v>1</v>
      </c>
      <c r="E204" t="str">
        <f t="shared" si="37"/>
        <v>0</v>
      </c>
      <c r="F204" s="106">
        <f t="shared" si="38"/>
        <v>14</v>
      </c>
      <c r="G204" s="106" t="str">
        <f t="shared" si="39"/>
        <v>00</v>
      </c>
      <c r="H204" s="99">
        <v>11</v>
      </c>
      <c r="I204" t="str">
        <f t="shared" si="40"/>
        <v>1.1-00-26-06_26-4-009_26-14-3291-00</v>
      </c>
      <c r="J204" t="s">
        <v>124</v>
      </c>
      <c r="K204" t="s">
        <v>125</v>
      </c>
      <c r="L204" t="s">
        <v>81</v>
      </c>
      <c r="M204" t="s">
        <v>82</v>
      </c>
      <c r="N204" t="s">
        <v>49</v>
      </c>
      <c r="O204" t="s">
        <v>1166</v>
      </c>
      <c r="P204" t="s">
        <v>287</v>
      </c>
      <c r="Q204" t="s">
        <v>288</v>
      </c>
      <c r="R204">
        <v>4</v>
      </c>
      <c r="S204" t="s">
        <v>40</v>
      </c>
      <c r="T204" s="96">
        <v>14</v>
      </c>
      <c r="U204" t="s">
        <v>289</v>
      </c>
      <c r="V204" t="s">
        <v>290</v>
      </c>
      <c r="W204" t="s">
        <v>291</v>
      </c>
      <c r="X204">
        <v>3000</v>
      </c>
      <c r="Y204" t="s">
        <v>44</v>
      </c>
      <c r="Z204" t="str">
        <f t="shared" si="41"/>
        <v>329</v>
      </c>
      <c r="AA204">
        <v>3291</v>
      </c>
      <c r="AB204" t="s">
        <v>277</v>
      </c>
      <c r="AC204" s="96" t="s">
        <v>1148</v>
      </c>
      <c r="AD204" t="s">
        <v>57</v>
      </c>
      <c r="AE204" s="2">
        <v>0</v>
      </c>
      <c r="AF204">
        <v>0</v>
      </c>
      <c r="AG204">
        <v>0</v>
      </c>
      <c r="AH204">
        <v>0</v>
      </c>
      <c r="AI204">
        <f t="shared" si="42"/>
        <v>0</v>
      </c>
      <c r="AJ204">
        <v>0</v>
      </c>
      <c r="AK204" s="1">
        <f t="shared" si="43"/>
        <v>0</v>
      </c>
      <c r="AL204">
        <v>0</v>
      </c>
      <c r="AM204">
        <v>0</v>
      </c>
      <c r="AN204">
        <v>0</v>
      </c>
      <c r="AO204" s="1">
        <f t="shared" si="33"/>
        <v>0</v>
      </c>
      <c r="AP204">
        <v>0</v>
      </c>
      <c r="AQ204">
        <v>0</v>
      </c>
      <c r="AR204">
        <v>0</v>
      </c>
      <c r="AS204">
        <v>0</v>
      </c>
      <c r="AT204">
        <v>0</v>
      </c>
    </row>
    <row r="205" spans="1:46" x14ac:dyDescent="0.3">
      <c r="A205" t="str">
        <f t="shared" si="34"/>
        <v>535810152011</v>
      </c>
      <c r="B205" s="99">
        <v>5</v>
      </c>
      <c r="C205" s="99" t="str">
        <f t="shared" si="35"/>
        <v>358</v>
      </c>
      <c r="D205" s="99" t="str">
        <f t="shared" si="36"/>
        <v>1</v>
      </c>
      <c r="E205" t="str">
        <f t="shared" si="37"/>
        <v>0</v>
      </c>
      <c r="F205" s="106">
        <f t="shared" si="38"/>
        <v>15</v>
      </c>
      <c r="G205" s="106">
        <f t="shared" si="39"/>
        <v>20</v>
      </c>
      <c r="H205" s="99">
        <v>11</v>
      </c>
      <c r="I205" t="str">
        <f t="shared" si="40"/>
        <v>1.1-00-26-06_26-4-010_26-15-3581-20</v>
      </c>
      <c r="J205" t="s">
        <v>124</v>
      </c>
      <c r="K205" t="s">
        <v>125</v>
      </c>
      <c r="L205" t="s">
        <v>81</v>
      </c>
      <c r="M205" t="s">
        <v>82</v>
      </c>
      <c r="N205" t="s">
        <v>49</v>
      </c>
      <c r="O205" t="s">
        <v>1166</v>
      </c>
      <c r="P205" t="s">
        <v>287</v>
      </c>
      <c r="Q205" t="s">
        <v>288</v>
      </c>
      <c r="R205">
        <v>4</v>
      </c>
      <c r="S205" t="s">
        <v>40</v>
      </c>
      <c r="T205" s="96">
        <v>15</v>
      </c>
      <c r="U205" t="s">
        <v>292</v>
      </c>
      <c r="V205" t="s">
        <v>293</v>
      </c>
      <c r="W205" t="s">
        <v>294</v>
      </c>
      <c r="X205">
        <v>3000</v>
      </c>
      <c r="Y205" t="s">
        <v>44</v>
      </c>
      <c r="Z205" t="str">
        <f t="shared" si="41"/>
        <v>358</v>
      </c>
      <c r="AA205">
        <v>3581</v>
      </c>
      <c r="AB205" t="s">
        <v>56</v>
      </c>
      <c r="AC205" s="96">
        <v>20</v>
      </c>
      <c r="AD205" t="s">
        <v>295</v>
      </c>
      <c r="AE205" s="2">
        <v>3000</v>
      </c>
      <c r="AF205" s="1">
        <v>3000</v>
      </c>
      <c r="AG205">
        <v>0</v>
      </c>
      <c r="AH205">
        <v>0</v>
      </c>
      <c r="AI205">
        <f t="shared" si="42"/>
        <v>0</v>
      </c>
      <c r="AJ205">
        <v>0</v>
      </c>
      <c r="AK205" s="1">
        <f t="shared" si="43"/>
        <v>0</v>
      </c>
      <c r="AL205">
        <v>0</v>
      </c>
      <c r="AM205">
        <v>0</v>
      </c>
      <c r="AN205">
        <v>0</v>
      </c>
      <c r="AO205" s="1">
        <f t="shared" si="33"/>
        <v>3000</v>
      </c>
      <c r="AP205">
        <v>0</v>
      </c>
      <c r="AQ205">
        <v>0</v>
      </c>
      <c r="AR205">
        <v>0</v>
      </c>
      <c r="AS205">
        <v>0</v>
      </c>
      <c r="AT205">
        <v>0</v>
      </c>
    </row>
    <row r="206" spans="1:46" x14ac:dyDescent="0.3">
      <c r="A206" t="str">
        <f t="shared" si="34"/>
        <v>538210151511</v>
      </c>
      <c r="B206" s="99">
        <v>5</v>
      </c>
      <c r="C206" s="99" t="str">
        <f t="shared" si="35"/>
        <v>382</v>
      </c>
      <c r="D206" s="99" t="str">
        <f t="shared" si="36"/>
        <v>1</v>
      </c>
      <c r="E206" t="str">
        <f t="shared" si="37"/>
        <v>0</v>
      </c>
      <c r="F206" s="106">
        <f t="shared" si="38"/>
        <v>15</v>
      </c>
      <c r="G206" s="106">
        <f t="shared" si="39"/>
        <v>15</v>
      </c>
      <c r="H206" s="99">
        <v>11</v>
      </c>
      <c r="I206" t="str">
        <f t="shared" si="40"/>
        <v>1.1-00-26-06_26-4-010_26-15-3821-15</v>
      </c>
      <c r="J206" t="s">
        <v>124</v>
      </c>
      <c r="K206" t="s">
        <v>125</v>
      </c>
      <c r="L206" t="s">
        <v>81</v>
      </c>
      <c r="M206" t="s">
        <v>82</v>
      </c>
      <c r="N206" t="s">
        <v>49</v>
      </c>
      <c r="O206" t="s">
        <v>1166</v>
      </c>
      <c r="P206" t="s">
        <v>287</v>
      </c>
      <c r="Q206" t="s">
        <v>288</v>
      </c>
      <c r="R206">
        <v>4</v>
      </c>
      <c r="S206" t="s">
        <v>40</v>
      </c>
      <c r="T206" s="96">
        <v>15</v>
      </c>
      <c r="U206" t="s">
        <v>292</v>
      </c>
      <c r="V206" t="s">
        <v>293</v>
      </c>
      <c r="W206" t="s">
        <v>294</v>
      </c>
      <c r="X206">
        <v>3000</v>
      </c>
      <c r="Y206" t="s">
        <v>44</v>
      </c>
      <c r="Z206" t="str">
        <f t="shared" si="41"/>
        <v>382</v>
      </c>
      <c r="AA206">
        <v>3821</v>
      </c>
      <c r="AB206" t="s">
        <v>144</v>
      </c>
      <c r="AC206" s="96">
        <v>15</v>
      </c>
      <c r="AD206" t="s">
        <v>296</v>
      </c>
      <c r="AE206" s="2">
        <v>2700000</v>
      </c>
      <c r="AF206" s="1">
        <v>2700000</v>
      </c>
      <c r="AG206">
        <v>0</v>
      </c>
      <c r="AH206">
        <v>0</v>
      </c>
      <c r="AI206">
        <f t="shared" si="42"/>
        <v>0</v>
      </c>
      <c r="AJ206">
        <v>0</v>
      </c>
      <c r="AK206" s="1">
        <f t="shared" si="43"/>
        <v>0</v>
      </c>
      <c r="AL206">
        <v>0</v>
      </c>
      <c r="AM206">
        <v>0</v>
      </c>
      <c r="AN206">
        <v>0</v>
      </c>
      <c r="AO206" s="1">
        <f t="shared" si="33"/>
        <v>2700000</v>
      </c>
      <c r="AP206">
        <v>0</v>
      </c>
      <c r="AQ206">
        <v>0</v>
      </c>
      <c r="AR206">
        <v>0</v>
      </c>
      <c r="AS206">
        <v>0</v>
      </c>
      <c r="AT206">
        <v>0</v>
      </c>
    </row>
    <row r="207" spans="1:46" x14ac:dyDescent="0.3">
      <c r="A207" t="str">
        <f t="shared" si="34"/>
        <v>538210151611</v>
      </c>
      <c r="B207" s="99">
        <v>5</v>
      </c>
      <c r="C207" s="99" t="str">
        <f t="shared" si="35"/>
        <v>382</v>
      </c>
      <c r="D207" s="99" t="str">
        <f t="shared" si="36"/>
        <v>1</v>
      </c>
      <c r="E207" t="str">
        <f t="shared" si="37"/>
        <v>0</v>
      </c>
      <c r="F207" s="106">
        <f t="shared" si="38"/>
        <v>15</v>
      </c>
      <c r="G207" s="106">
        <f t="shared" si="39"/>
        <v>16</v>
      </c>
      <c r="H207" s="99">
        <v>11</v>
      </c>
      <c r="I207" t="str">
        <f t="shared" si="40"/>
        <v>1.1-00-26-06_26-4-010_26-15-3821-16</v>
      </c>
      <c r="J207" t="s">
        <v>124</v>
      </c>
      <c r="K207" t="s">
        <v>125</v>
      </c>
      <c r="L207" t="s">
        <v>81</v>
      </c>
      <c r="M207" t="s">
        <v>82</v>
      </c>
      <c r="N207" t="s">
        <v>49</v>
      </c>
      <c r="O207" t="s">
        <v>1166</v>
      </c>
      <c r="P207" t="s">
        <v>287</v>
      </c>
      <c r="Q207" t="s">
        <v>288</v>
      </c>
      <c r="R207">
        <v>4</v>
      </c>
      <c r="S207" t="s">
        <v>40</v>
      </c>
      <c r="T207" s="96">
        <v>15</v>
      </c>
      <c r="U207" t="s">
        <v>292</v>
      </c>
      <c r="V207" t="s">
        <v>293</v>
      </c>
      <c r="W207" t="s">
        <v>294</v>
      </c>
      <c r="X207">
        <v>3000</v>
      </c>
      <c r="Y207" t="s">
        <v>44</v>
      </c>
      <c r="Z207" t="str">
        <f t="shared" si="41"/>
        <v>382</v>
      </c>
      <c r="AA207">
        <v>3821</v>
      </c>
      <c r="AB207" t="s">
        <v>144</v>
      </c>
      <c r="AC207" s="96">
        <v>16</v>
      </c>
      <c r="AD207" t="s">
        <v>297</v>
      </c>
      <c r="AE207" s="2">
        <v>1500000</v>
      </c>
      <c r="AF207" s="1">
        <v>1500000</v>
      </c>
      <c r="AG207" s="1">
        <v>190000</v>
      </c>
      <c r="AH207" s="1">
        <v>190000</v>
      </c>
      <c r="AI207">
        <f t="shared" si="42"/>
        <v>190000</v>
      </c>
      <c r="AJ207">
        <v>0</v>
      </c>
      <c r="AK207" s="1">
        <f t="shared" si="43"/>
        <v>0</v>
      </c>
      <c r="AL207">
        <v>0</v>
      </c>
      <c r="AM207">
        <v>0</v>
      </c>
      <c r="AN207">
        <v>0</v>
      </c>
      <c r="AO207" s="1">
        <f t="shared" si="33"/>
        <v>1310000</v>
      </c>
      <c r="AP207">
        <v>0</v>
      </c>
      <c r="AQ207">
        <v>0</v>
      </c>
      <c r="AR207">
        <v>0</v>
      </c>
      <c r="AS207">
        <v>0</v>
      </c>
      <c r="AT207">
        <v>0</v>
      </c>
    </row>
    <row r="208" spans="1:46" x14ac:dyDescent="0.3">
      <c r="A208" t="str">
        <f t="shared" si="34"/>
        <v>538210151711</v>
      </c>
      <c r="B208" s="99">
        <v>5</v>
      </c>
      <c r="C208" s="99" t="str">
        <f t="shared" si="35"/>
        <v>382</v>
      </c>
      <c r="D208" s="99" t="str">
        <f t="shared" si="36"/>
        <v>1</v>
      </c>
      <c r="E208" t="str">
        <f t="shared" si="37"/>
        <v>0</v>
      </c>
      <c r="F208" s="106">
        <f t="shared" si="38"/>
        <v>15</v>
      </c>
      <c r="G208" s="106">
        <f t="shared" si="39"/>
        <v>17</v>
      </c>
      <c r="H208" s="99">
        <v>11</v>
      </c>
      <c r="I208" t="str">
        <f t="shared" si="40"/>
        <v>1.1-00-26-06_26-4-010_26-15-3821-17</v>
      </c>
      <c r="J208" t="s">
        <v>124</v>
      </c>
      <c r="K208" t="s">
        <v>125</v>
      </c>
      <c r="L208" t="s">
        <v>81</v>
      </c>
      <c r="M208" t="s">
        <v>82</v>
      </c>
      <c r="N208" t="s">
        <v>49</v>
      </c>
      <c r="O208" t="s">
        <v>1166</v>
      </c>
      <c r="P208" t="s">
        <v>287</v>
      </c>
      <c r="Q208" t="s">
        <v>288</v>
      </c>
      <c r="R208">
        <v>4</v>
      </c>
      <c r="S208" t="s">
        <v>40</v>
      </c>
      <c r="T208" s="96">
        <v>15</v>
      </c>
      <c r="U208" t="s">
        <v>292</v>
      </c>
      <c r="V208" t="s">
        <v>293</v>
      </c>
      <c r="W208" t="s">
        <v>294</v>
      </c>
      <c r="X208">
        <v>3000</v>
      </c>
      <c r="Y208" t="s">
        <v>44</v>
      </c>
      <c r="Z208" t="str">
        <f t="shared" si="41"/>
        <v>382</v>
      </c>
      <c r="AA208">
        <v>3821</v>
      </c>
      <c r="AB208" t="s">
        <v>144</v>
      </c>
      <c r="AC208" s="96">
        <v>17</v>
      </c>
      <c r="AD208" t="s">
        <v>298</v>
      </c>
      <c r="AE208" s="2">
        <v>1500000</v>
      </c>
      <c r="AF208" s="1">
        <v>1500000</v>
      </c>
      <c r="AG208" s="1">
        <v>1500000</v>
      </c>
      <c r="AH208">
        <v>0</v>
      </c>
      <c r="AI208">
        <f t="shared" si="42"/>
        <v>0</v>
      </c>
      <c r="AJ208">
        <v>0</v>
      </c>
      <c r="AK208" s="1">
        <f t="shared" si="43"/>
        <v>0</v>
      </c>
      <c r="AL208">
        <v>0</v>
      </c>
      <c r="AM208">
        <v>0</v>
      </c>
      <c r="AN208">
        <v>0</v>
      </c>
      <c r="AO208" s="1">
        <f t="shared" si="33"/>
        <v>0</v>
      </c>
      <c r="AP208">
        <v>0</v>
      </c>
      <c r="AQ208">
        <v>0</v>
      </c>
      <c r="AR208">
        <v>0</v>
      </c>
      <c r="AS208">
        <v>0</v>
      </c>
      <c r="AT208">
        <v>0</v>
      </c>
    </row>
    <row r="209" spans="1:46" x14ac:dyDescent="0.3">
      <c r="A209" t="str">
        <f t="shared" si="34"/>
        <v>551210151811</v>
      </c>
      <c r="B209" s="99">
        <v>5</v>
      </c>
      <c r="C209" s="99" t="str">
        <f t="shared" si="35"/>
        <v>512</v>
      </c>
      <c r="D209" s="99" t="str">
        <f t="shared" si="36"/>
        <v>1</v>
      </c>
      <c r="E209" t="str">
        <f t="shared" si="37"/>
        <v>0</v>
      </c>
      <c r="F209" s="106">
        <f t="shared" si="38"/>
        <v>15</v>
      </c>
      <c r="G209" s="106">
        <f t="shared" si="39"/>
        <v>18</v>
      </c>
      <c r="H209" s="99">
        <v>11</v>
      </c>
      <c r="I209" t="str">
        <f t="shared" si="40"/>
        <v>1.1-00-26-06_26-4-010_26-15-5121-18</v>
      </c>
      <c r="J209" t="s">
        <v>124</v>
      </c>
      <c r="K209" t="s">
        <v>125</v>
      </c>
      <c r="L209" t="s">
        <v>81</v>
      </c>
      <c r="M209" t="s">
        <v>82</v>
      </c>
      <c r="N209" t="s">
        <v>49</v>
      </c>
      <c r="O209" t="s">
        <v>1166</v>
      </c>
      <c r="P209" t="s">
        <v>287</v>
      </c>
      <c r="Q209" t="s">
        <v>288</v>
      </c>
      <c r="R209">
        <v>4</v>
      </c>
      <c r="S209" t="s">
        <v>40</v>
      </c>
      <c r="T209" s="96">
        <v>15</v>
      </c>
      <c r="U209" t="s">
        <v>292</v>
      </c>
      <c r="V209" t="s">
        <v>293</v>
      </c>
      <c r="W209" t="s">
        <v>294</v>
      </c>
      <c r="X209">
        <v>5000</v>
      </c>
      <c r="Y209" t="s">
        <v>70</v>
      </c>
      <c r="Z209" t="str">
        <f t="shared" si="41"/>
        <v>512</v>
      </c>
      <c r="AA209">
        <v>5121</v>
      </c>
      <c r="AB209" t="s">
        <v>283</v>
      </c>
      <c r="AC209" s="96">
        <v>18</v>
      </c>
      <c r="AD209" t="s">
        <v>299</v>
      </c>
      <c r="AE209" s="2">
        <v>1000000</v>
      </c>
      <c r="AF209" s="1">
        <v>1000000</v>
      </c>
      <c r="AG209">
        <v>0</v>
      </c>
      <c r="AH209">
        <v>0</v>
      </c>
      <c r="AI209">
        <f t="shared" si="42"/>
        <v>0</v>
      </c>
      <c r="AJ209">
        <v>0</v>
      </c>
      <c r="AK209" s="1">
        <f t="shared" si="43"/>
        <v>0</v>
      </c>
      <c r="AL209">
        <v>0</v>
      </c>
      <c r="AM209">
        <v>0</v>
      </c>
      <c r="AN209">
        <v>0</v>
      </c>
      <c r="AO209" s="1">
        <f t="shared" si="33"/>
        <v>1000000</v>
      </c>
      <c r="AP209">
        <v>0</v>
      </c>
      <c r="AQ209">
        <v>0</v>
      </c>
      <c r="AR209">
        <v>0</v>
      </c>
      <c r="AS209">
        <v>0</v>
      </c>
      <c r="AT209">
        <v>0</v>
      </c>
    </row>
    <row r="210" spans="1:46" x14ac:dyDescent="0.3">
      <c r="A210" t="str">
        <f t="shared" si="34"/>
        <v>533910160011</v>
      </c>
      <c r="B210" s="99">
        <v>5</v>
      </c>
      <c r="C210" s="99" t="str">
        <f t="shared" si="35"/>
        <v>339</v>
      </c>
      <c r="D210" s="99" t="str">
        <f t="shared" si="36"/>
        <v>1</v>
      </c>
      <c r="E210" t="str">
        <f t="shared" si="37"/>
        <v>0</v>
      </c>
      <c r="F210" s="106">
        <f t="shared" si="38"/>
        <v>16</v>
      </c>
      <c r="G210" s="106" t="str">
        <f t="shared" si="39"/>
        <v>00</v>
      </c>
      <c r="H210" s="99">
        <v>11</v>
      </c>
      <c r="I210" t="str">
        <f t="shared" si="40"/>
        <v>1.1-00-26-06_26-4-011_26-16-3391-00</v>
      </c>
      <c r="J210" t="s">
        <v>124</v>
      </c>
      <c r="K210" t="s">
        <v>125</v>
      </c>
      <c r="L210" t="s">
        <v>81</v>
      </c>
      <c r="M210" t="s">
        <v>82</v>
      </c>
      <c r="N210" t="s">
        <v>49</v>
      </c>
      <c r="O210" t="s">
        <v>1166</v>
      </c>
      <c r="P210" t="s">
        <v>287</v>
      </c>
      <c r="Q210" t="s">
        <v>288</v>
      </c>
      <c r="R210">
        <v>4</v>
      </c>
      <c r="S210" t="s">
        <v>40</v>
      </c>
      <c r="T210" s="96">
        <v>16</v>
      </c>
      <c r="U210" t="s">
        <v>300</v>
      </c>
      <c r="V210" t="s">
        <v>301</v>
      </c>
      <c r="W210" t="s">
        <v>302</v>
      </c>
      <c r="X210">
        <v>3000</v>
      </c>
      <c r="Y210" t="s">
        <v>44</v>
      </c>
      <c r="Z210" t="str">
        <f t="shared" si="41"/>
        <v>339</v>
      </c>
      <c r="AA210">
        <v>3391</v>
      </c>
      <c r="AB210" t="s">
        <v>168</v>
      </c>
      <c r="AC210" s="96" t="s">
        <v>1148</v>
      </c>
      <c r="AD210" t="s">
        <v>57</v>
      </c>
      <c r="AE210" s="2">
        <v>7285000</v>
      </c>
      <c r="AF210" s="1">
        <v>3985000</v>
      </c>
      <c r="AG210">
        <v>0</v>
      </c>
      <c r="AH210">
        <v>0</v>
      </c>
      <c r="AI210">
        <f t="shared" si="42"/>
        <v>0</v>
      </c>
      <c r="AJ210">
        <v>0</v>
      </c>
      <c r="AK210" s="1">
        <f t="shared" si="43"/>
        <v>0</v>
      </c>
      <c r="AL210">
        <v>0</v>
      </c>
      <c r="AM210">
        <v>0</v>
      </c>
      <c r="AN210">
        <v>0</v>
      </c>
      <c r="AO210" s="1">
        <f t="shared" si="33"/>
        <v>7285000</v>
      </c>
      <c r="AP210" s="1">
        <v>3300000</v>
      </c>
      <c r="AQ210">
        <v>0</v>
      </c>
      <c r="AR210">
        <v>0</v>
      </c>
      <c r="AS210">
        <v>0</v>
      </c>
      <c r="AT210" s="1">
        <v>3300000</v>
      </c>
    </row>
    <row r="211" spans="1:46" x14ac:dyDescent="0.3">
      <c r="A211" t="str">
        <f t="shared" si="34"/>
        <v>527110170011</v>
      </c>
      <c r="B211" s="99">
        <v>5</v>
      </c>
      <c r="C211" s="99" t="str">
        <f t="shared" si="35"/>
        <v>271</v>
      </c>
      <c r="D211" s="99" t="str">
        <f t="shared" si="36"/>
        <v>1</v>
      </c>
      <c r="E211" t="str">
        <f t="shared" si="37"/>
        <v>0</v>
      </c>
      <c r="F211" s="106">
        <f t="shared" si="38"/>
        <v>17</v>
      </c>
      <c r="G211" s="106" t="str">
        <f t="shared" si="39"/>
        <v>00</v>
      </c>
      <c r="H211" s="99">
        <v>11</v>
      </c>
      <c r="I211" t="str">
        <f t="shared" si="40"/>
        <v>1.1-00-26-06_26-4-012_26-17-2711-00</v>
      </c>
      <c r="J211" t="s">
        <v>124</v>
      </c>
      <c r="K211" t="s">
        <v>125</v>
      </c>
      <c r="L211" t="s">
        <v>81</v>
      </c>
      <c r="M211" t="s">
        <v>82</v>
      </c>
      <c r="N211" t="s">
        <v>49</v>
      </c>
      <c r="O211" t="s">
        <v>1166</v>
      </c>
      <c r="P211" t="s">
        <v>287</v>
      </c>
      <c r="Q211" t="s">
        <v>288</v>
      </c>
      <c r="R211">
        <v>4</v>
      </c>
      <c r="S211" t="s">
        <v>40</v>
      </c>
      <c r="T211" s="96">
        <v>17</v>
      </c>
      <c r="U211" t="s">
        <v>303</v>
      </c>
      <c r="V211" t="s">
        <v>304</v>
      </c>
      <c r="W211" t="s">
        <v>305</v>
      </c>
      <c r="X211">
        <v>2000</v>
      </c>
      <c r="Y211" t="s">
        <v>66</v>
      </c>
      <c r="Z211" t="str">
        <f t="shared" si="41"/>
        <v>271</v>
      </c>
      <c r="AA211">
        <v>2711</v>
      </c>
      <c r="AB211" t="s">
        <v>131</v>
      </c>
      <c r="AC211" s="96" t="s">
        <v>1148</v>
      </c>
      <c r="AD211" t="s">
        <v>57</v>
      </c>
      <c r="AE211" s="2">
        <v>1000000</v>
      </c>
      <c r="AF211" s="1">
        <v>1000000</v>
      </c>
      <c r="AG211">
        <v>0</v>
      </c>
      <c r="AH211">
        <v>0</v>
      </c>
      <c r="AI211">
        <f t="shared" si="42"/>
        <v>0</v>
      </c>
      <c r="AJ211">
        <v>0</v>
      </c>
      <c r="AK211" s="1">
        <f t="shared" si="43"/>
        <v>0</v>
      </c>
      <c r="AL211">
        <v>0</v>
      </c>
      <c r="AM211">
        <v>0</v>
      </c>
      <c r="AN211">
        <v>0</v>
      </c>
      <c r="AO211" s="1">
        <f t="shared" si="33"/>
        <v>1000000</v>
      </c>
      <c r="AP211">
        <v>0</v>
      </c>
      <c r="AQ211">
        <v>0</v>
      </c>
      <c r="AR211">
        <v>0</v>
      </c>
      <c r="AS211">
        <v>0</v>
      </c>
      <c r="AT211">
        <v>0</v>
      </c>
    </row>
    <row r="212" spans="1:46" x14ac:dyDescent="0.3">
      <c r="A212" t="str">
        <f t="shared" si="34"/>
        <v>533610170011</v>
      </c>
      <c r="B212" s="99">
        <v>5</v>
      </c>
      <c r="C212" s="99" t="str">
        <f t="shared" si="35"/>
        <v>336</v>
      </c>
      <c r="D212" s="99" t="str">
        <f t="shared" si="36"/>
        <v>1</v>
      </c>
      <c r="E212" t="str">
        <f t="shared" si="37"/>
        <v>0</v>
      </c>
      <c r="F212" s="106">
        <f t="shared" si="38"/>
        <v>17</v>
      </c>
      <c r="G212" s="106" t="str">
        <f t="shared" si="39"/>
        <v>00</v>
      </c>
      <c r="H212" s="99">
        <v>11</v>
      </c>
      <c r="I212" t="str">
        <f t="shared" si="40"/>
        <v>1.1-00-26-06_26-4-012_26-17-3361-00</v>
      </c>
      <c r="J212" t="s">
        <v>124</v>
      </c>
      <c r="K212" t="s">
        <v>125</v>
      </c>
      <c r="L212" t="s">
        <v>81</v>
      </c>
      <c r="M212" t="s">
        <v>82</v>
      </c>
      <c r="N212" t="s">
        <v>49</v>
      </c>
      <c r="O212" t="s">
        <v>1166</v>
      </c>
      <c r="P212" t="s">
        <v>287</v>
      </c>
      <c r="Q212" t="s">
        <v>288</v>
      </c>
      <c r="R212">
        <v>4</v>
      </c>
      <c r="S212" t="s">
        <v>40</v>
      </c>
      <c r="T212" s="96">
        <v>17</v>
      </c>
      <c r="U212" t="s">
        <v>303</v>
      </c>
      <c r="V212" t="s">
        <v>304</v>
      </c>
      <c r="W212" t="s">
        <v>305</v>
      </c>
      <c r="X212">
        <v>3000</v>
      </c>
      <c r="Y212" t="s">
        <v>44</v>
      </c>
      <c r="Z212" t="str">
        <f t="shared" si="41"/>
        <v>336</v>
      </c>
      <c r="AA212">
        <v>3361</v>
      </c>
      <c r="AB212" t="s">
        <v>191</v>
      </c>
      <c r="AC212" s="96" t="s">
        <v>1148</v>
      </c>
      <c r="AD212" t="s">
        <v>57</v>
      </c>
      <c r="AE212" s="2">
        <v>10000000</v>
      </c>
      <c r="AF212" s="1">
        <v>10000000</v>
      </c>
      <c r="AG212" s="1">
        <v>3230581.67</v>
      </c>
      <c r="AH212" s="1">
        <v>3230581.67</v>
      </c>
      <c r="AI212">
        <f t="shared" si="42"/>
        <v>0</v>
      </c>
      <c r="AJ212" s="1">
        <v>3230581.67</v>
      </c>
      <c r="AK212" s="1">
        <f t="shared" si="43"/>
        <v>3230581.67</v>
      </c>
      <c r="AL212">
        <v>0</v>
      </c>
      <c r="AM212">
        <v>0</v>
      </c>
      <c r="AN212">
        <v>0</v>
      </c>
      <c r="AO212" s="1">
        <f t="shared" si="33"/>
        <v>6769418.3300000001</v>
      </c>
      <c r="AP212">
        <v>0</v>
      </c>
      <c r="AQ212">
        <v>0</v>
      </c>
      <c r="AR212">
        <v>0</v>
      </c>
      <c r="AS212">
        <v>0</v>
      </c>
      <c r="AT212">
        <v>0</v>
      </c>
    </row>
    <row r="213" spans="1:46" x14ac:dyDescent="0.3">
      <c r="A213" t="str">
        <f t="shared" si="34"/>
        <v>537110170011</v>
      </c>
      <c r="B213" s="99">
        <v>5</v>
      </c>
      <c r="C213" s="99" t="str">
        <f t="shared" si="35"/>
        <v>371</v>
      </c>
      <c r="D213" s="99" t="str">
        <f t="shared" si="36"/>
        <v>1</v>
      </c>
      <c r="E213" t="str">
        <f t="shared" si="37"/>
        <v>0</v>
      </c>
      <c r="F213" s="106">
        <f t="shared" si="38"/>
        <v>17</v>
      </c>
      <c r="G213" s="106" t="str">
        <f t="shared" si="39"/>
        <v>00</v>
      </c>
      <c r="H213" s="99">
        <v>11</v>
      </c>
      <c r="I213" t="str">
        <f t="shared" si="40"/>
        <v>1.1-00-26-06_26-4-012_26-17-3711-00</v>
      </c>
      <c r="J213" t="s">
        <v>124</v>
      </c>
      <c r="K213" t="s">
        <v>125</v>
      </c>
      <c r="L213" t="s">
        <v>81</v>
      </c>
      <c r="M213" t="s">
        <v>82</v>
      </c>
      <c r="N213" t="s">
        <v>49</v>
      </c>
      <c r="O213" t="s">
        <v>1166</v>
      </c>
      <c r="P213" t="s">
        <v>287</v>
      </c>
      <c r="Q213" t="s">
        <v>288</v>
      </c>
      <c r="R213">
        <v>4</v>
      </c>
      <c r="S213" t="s">
        <v>40</v>
      </c>
      <c r="T213" s="96">
        <v>17</v>
      </c>
      <c r="U213" t="s">
        <v>303</v>
      </c>
      <c r="V213" t="s">
        <v>304</v>
      </c>
      <c r="W213" t="s">
        <v>305</v>
      </c>
      <c r="X213">
        <v>3000</v>
      </c>
      <c r="Y213" t="s">
        <v>44</v>
      </c>
      <c r="Z213" t="str">
        <f t="shared" si="41"/>
        <v>371</v>
      </c>
      <c r="AA213">
        <v>3711</v>
      </c>
      <c r="AB213" t="s">
        <v>260</v>
      </c>
      <c r="AC213" s="96" t="s">
        <v>1148</v>
      </c>
      <c r="AD213" t="s">
        <v>57</v>
      </c>
      <c r="AE213" s="2">
        <v>30000</v>
      </c>
      <c r="AF213" s="1">
        <v>30000</v>
      </c>
      <c r="AG213">
        <v>0</v>
      </c>
      <c r="AH213">
        <v>0</v>
      </c>
      <c r="AI213">
        <f t="shared" si="42"/>
        <v>0</v>
      </c>
      <c r="AJ213">
        <v>0</v>
      </c>
      <c r="AK213" s="1">
        <f t="shared" si="43"/>
        <v>0</v>
      </c>
      <c r="AL213">
        <v>0</v>
      </c>
      <c r="AM213">
        <v>0</v>
      </c>
      <c r="AN213">
        <v>0</v>
      </c>
      <c r="AO213" s="1">
        <f t="shared" si="33"/>
        <v>30000</v>
      </c>
      <c r="AP213">
        <v>0</v>
      </c>
      <c r="AQ213">
        <v>0</v>
      </c>
      <c r="AR213">
        <v>0</v>
      </c>
      <c r="AS213">
        <v>0</v>
      </c>
      <c r="AT213">
        <v>0</v>
      </c>
    </row>
    <row r="214" spans="1:46" x14ac:dyDescent="0.3">
      <c r="A214" t="str">
        <f t="shared" si="34"/>
        <v>537510170011</v>
      </c>
      <c r="B214" s="99">
        <v>5</v>
      </c>
      <c r="C214" s="99" t="str">
        <f t="shared" si="35"/>
        <v>375</v>
      </c>
      <c r="D214" s="99" t="str">
        <f t="shared" si="36"/>
        <v>1</v>
      </c>
      <c r="E214" t="str">
        <f t="shared" si="37"/>
        <v>0</v>
      </c>
      <c r="F214" s="106">
        <f t="shared" si="38"/>
        <v>17</v>
      </c>
      <c r="G214" s="106" t="str">
        <f t="shared" si="39"/>
        <v>00</v>
      </c>
      <c r="H214" s="99">
        <v>11</v>
      </c>
      <c r="I214" t="str">
        <f t="shared" si="40"/>
        <v>1.1-00-26-06_26-4-012_26-17-3751-00</v>
      </c>
      <c r="J214" t="s">
        <v>124</v>
      </c>
      <c r="K214" t="s">
        <v>125</v>
      </c>
      <c r="L214" t="s">
        <v>81</v>
      </c>
      <c r="M214" t="s">
        <v>82</v>
      </c>
      <c r="N214" t="s">
        <v>49</v>
      </c>
      <c r="O214" t="s">
        <v>1166</v>
      </c>
      <c r="P214" t="s">
        <v>287</v>
      </c>
      <c r="Q214" t="s">
        <v>288</v>
      </c>
      <c r="R214">
        <v>4</v>
      </c>
      <c r="S214" t="s">
        <v>40</v>
      </c>
      <c r="T214" s="96">
        <v>17</v>
      </c>
      <c r="U214" t="s">
        <v>303</v>
      </c>
      <c r="V214" t="s">
        <v>304</v>
      </c>
      <c r="W214" t="s">
        <v>305</v>
      </c>
      <c r="X214">
        <v>3000</v>
      </c>
      <c r="Y214" t="s">
        <v>44</v>
      </c>
      <c r="Z214" t="str">
        <f t="shared" si="41"/>
        <v>375</v>
      </c>
      <c r="AA214">
        <v>3751</v>
      </c>
      <c r="AB214" t="s">
        <v>261</v>
      </c>
      <c r="AC214" s="96" t="s">
        <v>1148</v>
      </c>
      <c r="AD214" t="s">
        <v>57</v>
      </c>
      <c r="AE214" s="2">
        <v>50000</v>
      </c>
      <c r="AF214" s="1">
        <v>50000</v>
      </c>
      <c r="AG214">
        <v>0</v>
      </c>
      <c r="AH214">
        <v>0</v>
      </c>
      <c r="AI214">
        <f t="shared" si="42"/>
        <v>0</v>
      </c>
      <c r="AJ214">
        <v>0</v>
      </c>
      <c r="AK214" s="1">
        <f t="shared" si="43"/>
        <v>0</v>
      </c>
      <c r="AL214">
        <v>0</v>
      </c>
      <c r="AM214">
        <v>0</v>
      </c>
      <c r="AN214">
        <v>0</v>
      </c>
      <c r="AO214" s="1">
        <f t="shared" si="33"/>
        <v>50000</v>
      </c>
      <c r="AP214">
        <v>0</v>
      </c>
      <c r="AQ214">
        <v>0</v>
      </c>
      <c r="AR214">
        <v>0</v>
      </c>
      <c r="AS214">
        <v>0</v>
      </c>
      <c r="AT214">
        <v>0</v>
      </c>
    </row>
    <row r="215" spans="1:46" x14ac:dyDescent="0.3">
      <c r="A215" t="str">
        <f t="shared" si="34"/>
        <v>544510171911</v>
      </c>
      <c r="B215" s="99">
        <v>5</v>
      </c>
      <c r="C215" s="99" t="str">
        <f t="shared" si="35"/>
        <v>445</v>
      </c>
      <c r="D215" s="99" t="str">
        <f t="shared" si="36"/>
        <v>1</v>
      </c>
      <c r="E215" t="str">
        <f t="shared" si="37"/>
        <v>0</v>
      </c>
      <c r="F215" s="106">
        <f t="shared" si="38"/>
        <v>17</v>
      </c>
      <c r="G215" s="106">
        <f t="shared" si="39"/>
        <v>19</v>
      </c>
      <c r="H215" s="99">
        <v>11</v>
      </c>
      <c r="I215" t="str">
        <f t="shared" si="40"/>
        <v>1.1-00-26-06_26-4-012_26-17-4451-19</v>
      </c>
      <c r="J215" t="s">
        <v>124</v>
      </c>
      <c r="K215" t="s">
        <v>125</v>
      </c>
      <c r="L215" t="s">
        <v>81</v>
      </c>
      <c r="M215" t="s">
        <v>82</v>
      </c>
      <c r="N215" t="s">
        <v>49</v>
      </c>
      <c r="O215" t="s">
        <v>1166</v>
      </c>
      <c r="P215" t="s">
        <v>287</v>
      </c>
      <c r="Q215" t="s">
        <v>288</v>
      </c>
      <c r="R215">
        <v>4</v>
      </c>
      <c r="S215" t="s">
        <v>40</v>
      </c>
      <c r="T215" s="96">
        <v>17</v>
      </c>
      <c r="U215" t="s">
        <v>303</v>
      </c>
      <c r="V215" t="s">
        <v>304</v>
      </c>
      <c r="W215" t="s">
        <v>305</v>
      </c>
      <c r="X215">
        <v>4000</v>
      </c>
      <c r="Y215" t="s">
        <v>211</v>
      </c>
      <c r="Z215" t="str">
        <f t="shared" si="41"/>
        <v>445</v>
      </c>
      <c r="AA215">
        <v>4451</v>
      </c>
      <c r="AB215" t="s">
        <v>233</v>
      </c>
      <c r="AC215" s="96">
        <v>19</v>
      </c>
      <c r="AD215" t="s">
        <v>306</v>
      </c>
      <c r="AE215" s="2">
        <v>500000</v>
      </c>
      <c r="AF215" s="1">
        <v>500000</v>
      </c>
      <c r="AG215">
        <v>0</v>
      </c>
      <c r="AH215">
        <v>0</v>
      </c>
      <c r="AI215">
        <f t="shared" si="42"/>
        <v>0</v>
      </c>
      <c r="AJ215">
        <v>0</v>
      </c>
      <c r="AK215" s="1">
        <f t="shared" si="43"/>
        <v>0</v>
      </c>
      <c r="AL215">
        <v>0</v>
      </c>
      <c r="AM215">
        <v>0</v>
      </c>
      <c r="AN215">
        <v>0</v>
      </c>
      <c r="AO215" s="1">
        <f t="shared" si="33"/>
        <v>500000</v>
      </c>
      <c r="AP215">
        <v>0</v>
      </c>
      <c r="AQ215">
        <v>0</v>
      </c>
      <c r="AR215">
        <v>0</v>
      </c>
      <c r="AS215">
        <v>0</v>
      </c>
      <c r="AT215">
        <v>0</v>
      </c>
    </row>
    <row r="216" spans="1:46" x14ac:dyDescent="0.3">
      <c r="A216" t="str">
        <f t="shared" si="34"/>
        <v>536110180011</v>
      </c>
      <c r="B216" s="99">
        <v>5</v>
      </c>
      <c r="C216" s="99" t="str">
        <f t="shared" si="35"/>
        <v>361</v>
      </c>
      <c r="D216" s="99" t="str">
        <f t="shared" si="36"/>
        <v>1</v>
      </c>
      <c r="E216" t="str">
        <f t="shared" si="37"/>
        <v>0</v>
      </c>
      <c r="F216" s="106">
        <f t="shared" si="38"/>
        <v>18</v>
      </c>
      <c r="G216" s="106" t="str">
        <f t="shared" si="39"/>
        <v>00</v>
      </c>
      <c r="H216" s="99">
        <v>11</v>
      </c>
      <c r="I216" t="str">
        <f t="shared" si="40"/>
        <v>1.1-00-26-06_26-4-013_26-18-3611-00</v>
      </c>
      <c r="J216" t="s">
        <v>124</v>
      </c>
      <c r="K216" t="s">
        <v>125</v>
      </c>
      <c r="L216" t="s">
        <v>81</v>
      </c>
      <c r="M216" t="s">
        <v>82</v>
      </c>
      <c r="N216" t="s">
        <v>49</v>
      </c>
      <c r="O216" t="s">
        <v>1166</v>
      </c>
      <c r="P216" t="s">
        <v>287</v>
      </c>
      <c r="Q216" t="s">
        <v>288</v>
      </c>
      <c r="R216">
        <v>4</v>
      </c>
      <c r="S216" t="s">
        <v>40</v>
      </c>
      <c r="T216" s="96">
        <v>18</v>
      </c>
      <c r="U216" t="s">
        <v>307</v>
      </c>
      <c r="V216" t="s">
        <v>308</v>
      </c>
      <c r="W216" t="s">
        <v>309</v>
      </c>
      <c r="X216">
        <v>3000</v>
      </c>
      <c r="Y216" t="s">
        <v>44</v>
      </c>
      <c r="Z216" t="str">
        <f t="shared" si="41"/>
        <v>361</v>
      </c>
      <c r="AA216">
        <v>3611</v>
      </c>
      <c r="AB216" t="s">
        <v>310</v>
      </c>
      <c r="AC216" s="96" t="s">
        <v>1148</v>
      </c>
      <c r="AD216" t="s">
        <v>57</v>
      </c>
      <c r="AE216" s="2">
        <v>32506735.879999999</v>
      </c>
      <c r="AF216" s="1">
        <v>32506735.879999999</v>
      </c>
      <c r="AG216" s="1">
        <v>30476363.629999999</v>
      </c>
      <c r="AH216" s="1">
        <v>30476363.629999999</v>
      </c>
      <c r="AI216">
        <f t="shared" si="42"/>
        <v>28393084.02</v>
      </c>
      <c r="AJ216" s="1">
        <v>2083279.61</v>
      </c>
      <c r="AK216" s="1">
        <f t="shared" si="43"/>
        <v>2083279.61</v>
      </c>
      <c r="AL216">
        <v>0</v>
      </c>
      <c r="AM216">
        <v>0</v>
      </c>
      <c r="AN216">
        <v>0</v>
      </c>
      <c r="AO216" s="1">
        <f t="shared" si="33"/>
        <v>2030372.25</v>
      </c>
      <c r="AP216">
        <v>0</v>
      </c>
      <c r="AQ216">
        <v>0</v>
      </c>
      <c r="AR216">
        <v>0</v>
      </c>
      <c r="AS216">
        <v>0</v>
      </c>
      <c r="AT216">
        <v>0</v>
      </c>
    </row>
    <row r="217" spans="1:46" x14ac:dyDescent="0.3">
      <c r="A217" t="str">
        <f t="shared" si="34"/>
        <v>536310180011</v>
      </c>
      <c r="B217" s="99">
        <v>5</v>
      </c>
      <c r="C217" s="99" t="str">
        <f t="shared" si="35"/>
        <v>363</v>
      </c>
      <c r="D217" s="99" t="str">
        <f t="shared" si="36"/>
        <v>1</v>
      </c>
      <c r="E217" t="str">
        <f t="shared" si="37"/>
        <v>0</v>
      </c>
      <c r="F217" s="106">
        <f t="shared" si="38"/>
        <v>18</v>
      </c>
      <c r="G217" s="106" t="str">
        <f t="shared" si="39"/>
        <v>00</v>
      </c>
      <c r="H217" s="99">
        <v>11</v>
      </c>
      <c r="I217" t="str">
        <f t="shared" si="40"/>
        <v>1.1-00-26-06_26-4-013_26-18-3631-00</v>
      </c>
      <c r="J217" t="s">
        <v>124</v>
      </c>
      <c r="K217" t="s">
        <v>125</v>
      </c>
      <c r="L217" t="s">
        <v>81</v>
      </c>
      <c r="M217" t="s">
        <v>82</v>
      </c>
      <c r="N217" t="s">
        <v>49</v>
      </c>
      <c r="O217" t="s">
        <v>1166</v>
      </c>
      <c r="P217" t="s">
        <v>287</v>
      </c>
      <c r="Q217" t="s">
        <v>288</v>
      </c>
      <c r="R217">
        <v>4</v>
      </c>
      <c r="S217" t="s">
        <v>40</v>
      </c>
      <c r="T217" s="96">
        <v>18</v>
      </c>
      <c r="U217" t="s">
        <v>307</v>
      </c>
      <c r="V217" t="s">
        <v>308</v>
      </c>
      <c r="W217" t="s">
        <v>309</v>
      </c>
      <c r="X217">
        <v>3000</v>
      </c>
      <c r="Y217" t="s">
        <v>44</v>
      </c>
      <c r="Z217" t="str">
        <f t="shared" si="41"/>
        <v>363</v>
      </c>
      <c r="AA217">
        <v>3631</v>
      </c>
      <c r="AB217" t="s">
        <v>311</v>
      </c>
      <c r="AC217" s="96" t="s">
        <v>1148</v>
      </c>
      <c r="AD217" t="s">
        <v>57</v>
      </c>
      <c r="AE217" s="2">
        <v>7460000</v>
      </c>
      <c r="AF217" s="1">
        <v>6600000</v>
      </c>
      <c r="AG217" s="1">
        <v>7200000</v>
      </c>
      <c r="AH217" s="1">
        <v>7200000</v>
      </c>
      <c r="AI217">
        <f t="shared" si="42"/>
        <v>7200000</v>
      </c>
      <c r="AJ217">
        <v>0</v>
      </c>
      <c r="AK217" s="1">
        <f t="shared" si="43"/>
        <v>0</v>
      </c>
      <c r="AL217">
        <v>0</v>
      </c>
      <c r="AM217">
        <v>0</v>
      </c>
      <c r="AN217">
        <v>0</v>
      </c>
      <c r="AO217" s="1">
        <f t="shared" si="33"/>
        <v>260000</v>
      </c>
      <c r="AP217">
        <v>0</v>
      </c>
      <c r="AQ217" s="1">
        <v>860000</v>
      </c>
      <c r="AR217">
        <v>0</v>
      </c>
      <c r="AS217">
        <v>0</v>
      </c>
      <c r="AT217" s="1">
        <v>860000</v>
      </c>
    </row>
    <row r="218" spans="1:46" x14ac:dyDescent="0.3">
      <c r="A218" t="str">
        <f t="shared" si="34"/>
        <v>536510180011</v>
      </c>
      <c r="B218" s="99">
        <v>5</v>
      </c>
      <c r="C218" s="99" t="str">
        <f t="shared" si="35"/>
        <v>365</v>
      </c>
      <c r="D218" s="99" t="str">
        <f t="shared" si="36"/>
        <v>1</v>
      </c>
      <c r="E218" t="str">
        <f t="shared" si="37"/>
        <v>0</v>
      </c>
      <c r="F218" s="106">
        <f t="shared" si="38"/>
        <v>18</v>
      </c>
      <c r="G218" s="106" t="str">
        <f t="shared" si="39"/>
        <v>00</v>
      </c>
      <c r="H218" s="99">
        <v>11</v>
      </c>
      <c r="I218" t="str">
        <f t="shared" si="40"/>
        <v>1.1-00-26-06_26-4-013_26-18-3651-00</v>
      </c>
      <c r="J218" t="s">
        <v>124</v>
      </c>
      <c r="K218" t="s">
        <v>125</v>
      </c>
      <c r="L218" t="s">
        <v>81</v>
      </c>
      <c r="M218" t="s">
        <v>82</v>
      </c>
      <c r="N218" t="s">
        <v>49</v>
      </c>
      <c r="O218" t="s">
        <v>1166</v>
      </c>
      <c r="P218" t="s">
        <v>287</v>
      </c>
      <c r="Q218" t="s">
        <v>288</v>
      </c>
      <c r="R218">
        <v>4</v>
      </c>
      <c r="S218" t="s">
        <v>40</v>
      </c>
      <c r="T218" s="96">
        <v>18</v>
      </c>
      <c r="U218" t="s">
        <v>307</v>
      </c>
      <c r="V218" t="s">
        <v>308</v>
      </c>
      <c r="W218" t="s">
        <v>309</v>
      </c>
      <c r="X218">
        <v>3000</v>
      </c>
      <c r="Y218" t="s">
        <v>44</v>
      </c>
      <c r="Z218" t="str">
        <f t="shared" si="41"/>
        <v>365</v>
      </c>
      <c r="AA218">
        <v>3651</v>
      </c>
      <c r="AB218" t="s">
        <v>312</v>
      </c>
      <c r="AC218" s="96" t="s">
        <v>1148</v>
      </c>
      <c r="AD218" t="s">
        <v>57</v>
      </c>
      <c r="AE218" s="2">
        <v>4200000</v>
      </c>
      <c r="AF218" s="1">
        <v>4200000</v>
      </c>
      <c r="AG218" s="1">
        <v>3765680.01</v>
      </c>
      <c r="AH218" s="1">
        <v>3765680.01</v>
      </c>
      <c r="AI218">
        <f t="shared" si="42"/>
        <v>3765680.01</v>
      </c>
      <c r="AJ218">
        <v>0</v>
      </c>
      <c r="AK218" s="1">
        <f t="shared" si="43"/>
        <v>0</v>
      </c>
      <c r="AL218">
        <v>0</v>
      </c>
      <c r="AM218">
        <v>0</v>
      </c>
      <c r="AN218">
        <v>0</v>
      </c>
      <c r="AO218" s="1">
        <f t="shared" si="33"/>
        <v>434319.99000000022</v>
      </c>
      <c r="AP218">
        <v>0</v>
      </c>
      <c r="AQ218">
        <v>0</v>
      </c>
      <c r="AR218">
        <v>0</v>
      </c>
      <c r="AS218">
        <v>0</v>
      </c>
      <c r="AT218">
        <v>0</v>
      </c>
    </row>
    <row r="219" spans="1:46" x14ac:dyDescent="0.3">
      <c r="A219" t="str">
        <f t="shared" si="34"/>
        <v>536610180011</v>
      </c>
      <c r="B219" s="99">
        <v>5</v>
      </c>
      <c r="C219" s="99" t="str">
        <f t="shared" si="35"/>
        <v>366</v>
      </c>
      <c r="D219" s="99" t="str">
        <f t="shared" si="36"/>
        <v>1</v>
      </c>
      <c r="E219" t="str">
        <f t="shared" si="37"/>
        <v>0</v>
      </c>
      <c r="F219" s="106">
        <f t="shared" si="38"/>
        <v>18</v>
      </c>
      <c r="G219" s="106" t="str">
        <f t="shared" si="39"/>
        <v>00</v>
      </c>
      <c r="H219" s="99">
        <v>11</v>
      </c>
      <c r="I219" t="str">
        <f t="shared" si="40"/>
        <v>1.1-00-26-06_26-4-013_26-18-3661-00</v>
      </c>
      <c r="J219" t="s">
        <v>124</v>
      </c>
      <c r="K219" t="s">
        <v>125</v>
      </c>
      <c r="L219" t="s">
        <v>81</v>
      </c>
      <c r="M219" t="s">
        <v>82</v>
      </c>
      <c r="N219" t="s">
        <v>49</v>
      </c>
      <c r="O219" t="s">
        <v>1166</v>
      </c>
      <c r="P219" t="s">
        <v>287</v>
      </c>
      <c r="Q219" t="s">
        <v>288</v>
      </c>
      <c r="R219">
        <v>4</v>
      </c>
      <c r="S219" t="s">
        <v>40</v>
      </c>
      <c r="T219" s="96">
        <v>18</v>
      </c>
      <c r="U219" t="s">
        <v>307</v>
      </c>
      <c r="V219" t="s">
        <v>308</v>
      </c>
      <c r="W219" t="s">
        <v>309</v>
      </c>
      <c r="X219">
        <v>3000</v>
      </c>
      <c r="Y219" t="s">
        <v>44</v>
      </c>
      <c r="Z219" t="str">
        <f t="shared" si="41"/>
        <v>366</v>
      </c>
      <c r="AA219">
        <v>3661</v>
      </c>
      <c r="AB219" t="s">
        <v>313</v>
      </c>
      <c r="AC219" s="96" t="s">
        <v>1148</v>
      </c>
      <c r="AD219" t="s">
        <v>57</v>
      </c>
      <c r="AE219" s="2">
        <v>5363395</v>
      </c>
      <c r="AF219" s="1">
        <v>6223395</v>
      </c>
      <c r="AG219" s="1">
        <v>4582660</v>
      </c>
      <c r="AH219" s="1">
        <v>4582660</v>
      </c>
      <c r="AI219">
        <f t="shared" si="42"/>
        <v>4582660</v>
      </c>
      <c r="AJ219">
        <v>0</v>
      </c>
      <c r="AK219" s="1">
        <f t="shared" si="43"/>
        <v>0</v>
      </c>
      <c r="AL219">
        <v>0</v>
      </c>
      <c r="AM219">
        <v>0</v>
      </c>
      <c r="AN219">
        <v>0</v>
      </c>
      <c r="AO219" s="1">
        <f t="shared" si="33"/>
        <v>780735</v>
      </c>
      <c r="AP219">
        <v>0</v>
      </c>
      <c r="AQ219">
        <v>0</v>
      </c>
      <c r="AR219">
        <v>0</v>
      </c>
      <c r="AS219" s="1">
        <v>860000</v>
      </c>
      <c r="AT219" s="1">
        <v>-860000</v>
      </c>
    </row>
    <row r="220" spans="1:46" x14ac:dyDescent="0.3">
      <c r="A220" t="str">
        <f t="shared" si="34"/>
        <v>525910191411</v>
      </c>
      <c r="B220" s="99">
        <v>5</v>
      </c>
      <c r="C220" s="99" t="str">
        <f t="shared" si="35"/>
        <v>259</v>
      </c>
      <c r="D220" s="99" t="str">
        <f t="shared" si="36"/>
        <v>1</v>
      </c>
      <c r="E220" t="str">
        <f t="shared" si="37"/>
        <v>0</v>
      </c>
      <c r="F220" s="106">
        <f t="shared" si="38"/>
        <v>19</v>
      </c>
      <c r="G220" s="106">
        <f t="shared" si="39"/>
        <v>14</v>
      </c>
      <c r="H220" s="99">
        <v>11</v>
      </c>
      <c r="I220" t="str">
        <f t="shared" si="40"/>
        <v>1.1-00-26-06_26-6-014_26-19-2591-14</v>
      </c>
      <c r="J220" t="s">
        <v>124</v>
      </c>
      <c r="K220" t="s">
        <v>125</v>
      </c>
      <c r="L220" t="s">
        <v>81</v>
      </c>
      <c r="M220" t="s">
        <v>82</v>
      </c>
      <c r="N220" t="s">
        <v>49</v>
      </c>
      <c r="O220" t="s">
        <v>1166</v>
      </c>
      <c r="P220" t="s">
        <v>287</v>
      </c>
      <c r="Q220" t="s">
        <v>288</v>
      </c>
      <c r="R220">
        <v>6</v>
      </c>
      <c r="S220" t="s">
        <v>75</v>
      </c>
      <c r="T220" s="96">
        <v>19</v>
      </c>
      <c r="U220" t="s">
        <v>314</v>
      </c>
      <c r="V220" t="s">
        <v>315</v>
      </c>
      <c r="W220" t="s">
        <v>316</v>
      </c>
      <c r="X220">
        <v>2000</v>
      </c>
      <c r="Y220" t="s">
        <v>66</v>
      </c>
      <c r="Z220" t="str">
        <f t="shared" si="41"/>
        <v>259</v>
      </c>
      <c r="AA220">
        <v>2591</v>
      </c>
      <c r="AB220" t="s">
        <v>317</v>
      </c>
      <c r="AC220" s="96">
        <v>14</v>
      </c>
      <c r="AD220" t="s">
        <v>318</v>
      </c>
      <c r="AE220" s="2">
        <v>4000000</v>
      </c>
      <c r="AF220" s="1">
        <v>4000000</v>
      </c>
      <c r="AG220" s="1">
        <v>3997279.38</v>
      </c>
      <c r="AH220">
        <v>0</v>
      </c>
      <c r="AI220">
        <f t="shared" si="42"/>
        <v>0</v>
      </c>
      <c r="AJ220">
        <v>0</v>
      </c>
      <c r="AK220" s="1">
        <f t="shared" si="43"/>
        <v>0</v>
      </c>
      <c r="AL220">
        <v>0</v>
      </c>
      <c r="AM220">
        <v>0</v>
      </c>
      <c r="AN220">
        <v>0</v>
      </c>
      <c r="AO220" s="1">
        <f t="shared" si="33"/>
        <v>2720.6200000001118</v>
      </c>
      <c r="AP220">
        <v>0</v>
      </c>
      <c r="AQ220">
        <v>0</v>
      </c>
      <c r="AR220">
        <v>0</v>
      </c>
      <c r="AS220">
        <v>0</v>
      </c>
      <c r="AT220">
        <v>0</v>
      </c>
    </row>
    <row r="221" spans="1:46" x14ac:dyDescent="0.3">
      <c r="A221" t="str">
        <f t="shared" si="34"/>
        <v>527110190011</v>
      </c>
      <c r="B221" s="99">
        <v>5</v>
      </c>
      <c r="C221" s="99" t="str">
        <f t="shared" si="35"/>
        <v>271</v>
      </c>
      <c r="D221" s="99" t="str">
        <f t="shared" si="36"/>
        <v>1</v>
      </c>
      <c r="E221" t="str">
        <f t="shared" si="37"/>
        <v>0</v>
      </c>
      <c r="F221" s="106">
        <f t="shared" si="38"/>
        <v>19</v>
      </c>
      <c r="G221" s="106" t="str">
        <f t="shared" si="39"/>
        <v>00</v>
      </c>
      <c r="H221" s="99">
        <v>11</v>
      </c>
      <c r="I221" t="str">
        <f t="shared" si="40"/>
        <v>1.1-00-26-06_26-6-014_26-19-2711-00</v>
      </c>
      <c r="J221" t="s">
        <v>124</v>
      </c>
      <c r="K221" t="s">
        <v>125</v>
      </c>
      <c r="L221" t="s">
        <v>81</v>
      </c>
      <c r="M221" t="s">
        <v>82</v>
      </c>
      <c r="N221" t="s">
        <v>49</v>
      </c>
      <c r="O221" t="s">
        <v>1166</v>
      </c>
      <c r="P221" t="s">
        <v>287</v>
      </c>
      <c r="Q221" t="s">
        <v>288</v>
      </c>
      <c r="R221">
        <v>6</v>
      </c>
      <c r="S221" t="s">
        <v>75</v>
      </c>
      <c r="T221" s="96">
        <v>19</v>
      </c>
      <c r="U221" t="s">
        <v>314</v>
      </c>
      <c r="V221" t="s">
        <v>315</v>
      </c>
      <c r="W221" t="s">
        <v>316</v>
      </c>
      <c r="X221">
        <v>2000</v>
      </c>
      <c r="Y221" t="s">
        <v>66</v>
      </c>
      <c r="Z221" t="str">
        <f t="shared" si="41"/>
        <v>271</v>
      </c>
      <c r="AA221">
        <v>2711</v>
      </c>
      <c r="AB221" t="s">
        <v>131</v>
      </c>
      <c r="AC221" s="96" t="s">
        <v>1148</v>
      </c>
      <c r="AD221" t="s">
        <v>57</v>
      </c>
      <c r="AE221" s="2">
        <v>100000</v>
      </c>
      <c r="AF221" s="1">
        <v>100000</v>
      </c>
      <c r="AG221">
        <v>0</v>
      </c>
      <c r="AH221">
        <v>0</v>
      </c>
      <c r="AI221">
        <f t="shared" si="42"/>
        <v>0</v>
      </c>
      <c r="AJ221">
        <v>0</v>
      </c>
      <c r="AK221" s="1">
        <f t="shared" si="43"/>
        <v>0</v>
      </c>
      <c r="AL221">
        <v>0</v>
      </c>
      <c r="AM221">
        <v>0</v>
      </c>
      <c r="AN221">
        <v>0</v>
      </c>
      <c r="AO221" s="1">
        <f t="shared" si="33"/>
        <v>100000</v>
      </c>
      <c r="AP221">
        <v>0</v>
      </c>
      <c r="AQ221">
        <v>0</v>
      </c>
      <c r="AR221">
        <v>0</v>
      </c>
      <c r="AS221">
        <v>0</v>
      </c>
      <c r="AT221">
        <v>0</v>
      </c>
    </row>
    <row r="222" spans="1:46" x14ac:dyDescent="0.3">
      <c r="A222" t="str">
        <f t="shared" si="34"/>
        <v>529110190011</v>
      </c>
      <c r="B222" s="99">
        <v>5</v>
      </c>
      <c r="C222" s="99" t="str">
        <f t="shared" si="35"/>
        <v>291</v>
      </c>
      <c r="D222" s="99" t="str">
        <f t="shared" si="36"/>
        <v>1</v>
      </c>
      <c r="E222" t="str">
        <f t="shared" si="37"/>
        <v>0</v>
      </c>
      <c r="F222" s="106">
        <f t="shared" si="38"/>
        <v>19</v>
      </c>
      <c r="G222" s="106" t="str">
        <f t="shared" si="39"/>
        <v>00</v>
      </c>
      <c r="H222" s="99">
        <v>11</v>
      </c>
      <c r="I222" t="str">
        <f t="shared" si="40"/>
        <v>1.1-00-26-06_26-6-014_26-19-2911-00</v>
      </c>
      <c r="J222" t="s">
        <v>124</v>
      </c>
      <c r="K222" t="s">
        <v>125</v>
      </c>
      <c r="L222" t="s">
        <v>81</v>
      </c>
      <c r="M222" t="s">
        <v>82</v>
      </c>
      <c r="N222" t="s">
        <v>49</v>
      </c>
      <c r="O222" t="s">
        <v>1166</v>
      </c>
      <c r="P222" t="s">
        <v>287</v>
      </c>
      <c r="Q222" t="s">
        <v>288</v>
      </c>
      <c r="R222">
        <v>6</v>
      </c>
      <c r="S222" t="s">
        <v>75</v>
      </c>
      <c r="T222" s="96">
        <v>19</v>
      </c>
      <c r="U222" t="s">
        <v>314</v>
      </c>
      <c r="V222" t="s">
        <v>315</v>
      </c>
      <c r="W222" t="s">
        <v>316</v>
      </c>
      <c r="X222">
        <v>2000</v>
      </c>
      <c r="Y222" t="s">
        <v>66</v>
      </c>
      <c r="Z222" t="str">
        <f t="shared" si="41"/>
        <v>291</v>
      </c>
      <c r="AA222">
        <v>2911</v>
      </c>
      <c r="AB222" t="s">
        <v>143</v>
      </c>
      <c r="AC222" s="96" t="s">
        <v>1148</v>
      </c>
      <c r="AD222" t="s">
        <v>57</v>
      </c>
      <c r="AE222" s="2">
        <v>300000</v>
      </c>
      <c r="AF222" s="1">
        <v>300000</v>
      </c>
      <c r="AG222">
        <v>0</v>
      </c>
      <c r="AH222">
        <v>0</v>
      </c>
      <c r="AI222">
        <f t="shared" si="42"/>
        <v>0</v>
      </c>
      <c r="AJ222">
        <v>0</v>
      </c>
      <c r="AK222" s="1">
        <f t="shared" si="43"/>
        <v>0</v>
      </c>
      <c r="AL222">
        <v>0</v>
      </c>
      <c r="AM222">
        <v>0</v>
      </c>
      <c r="AN222">
        <v>0</v>
      </c>
      <c r="AO222" s="1">
        <f t="shared" si="33"/>
        <v>300000</v>
      </c>
      <c r="AP222">
        <v>0</v>
      </c>
      <c r="AQ222">
        <v>0</v>
      </c>
      <c r="AR222">
        <v>0</v>
      </c>
      <c r="AS222">
        <v>0</v>
      </c>
      <c r="AT222">
        <v>0</v>
      </c>
    </row>
    <row r="223" spans="1:46" x14ac:dyDescent="0.3">
      <c r="A223" t="str">
        <f t="shared" si="34"/>
        <v>533610196511</v>
      </c>
      <c r="B223" s="99">
        <v>5</v>
      </c>
      <c r="C223" s="99" t="str">
        <f t="shared" si="35"/>
        <v>336</v>
      </c>
      <c r="D223" s="99" t="str">
        <f t="shared" si="36"/>
        <v>1</v>
      </c>
      <c r="E223" t="str">
        <f t="shared" si="37"/>
        <v>0</v>
      </c>
      <c r="F223" s="106">
        <f t="shared" si="38"/>
        <v>19</v>
      </c>
      <c r="G223" s="106">
        <f t="shared" si="39"/>
        <v>65</v>
      </c>
      <c r="H223" s="99">
        <v>11</v>
      </c>
      <c r="I223" t="str">
        <f t="shared" si="40"/>
        <v>1.1-00-26-06_26-6-014_26-19-3361-65</v>
      </c>
      <c r="J223" t="s">
        <v>124</v>
      </c>
      <c r="K223" t="s">
        <v>125</v>
      </c>
      <c r="L223" t="s">
        <v>81</v>
      </c>
      <c r="M223" t="s">
        <v>82</v>
      </c>
      <c r="N223" t="s">
        <v>49</v>
      </c>
      <c r="O223" t="s">
        <v>1166</v>
      </c>
      <c r="P223" t="s">
        <v>287</v>
      </c>
      <c r="Q223" t="s">
        <v>288</v>
      </c>
      <c r="R223">
        <v>6</v>
      </c>
      <c r="S223" t="s">
        <v>75</v>
      </c>
      <c r="T223" s="96">
        <v>19</v>
      </c>
      <c r="U223" t="s">
        <v>314</v>
      </c>
      <c r="V223" t="s">
        <v>315</v>
      </c>
      <c r="W223" t="s">
        <v>316</v>
      </c>
      <c r="X223">
        <v>3000</v>
      </c>
      <c r="Y223" t="s">
        <v>44</v>
      </c>
      <c r="Z223" t="str">
        <f t="shared" si="41"/>
        <v>336</v>
      </c>
      <c r="AA223">
        <v>3361</v>
      </c>
      <c r="AB223" t="s">
        <v>191</v>
      </c>
      <c r="AC223" s="96">
        <v>65</v>
      </c>
      <c r="AD223" t="s">
        <v>319</v>
      </c>
      <c r="AE223" s="2">
        <v>500000</v>
      </c>
      <c r="AF223" s="1">
        <v>500000</v>
      </c>
      <c r="AG223">
        <v>0</v>
      </c>
      <c r="AH223">
        <v>0</v>
      </c>
      <c r="AI223">
        <f t="shared" si="42"/>
        <v>0</v>
      </c>
      <c r="AJ223">
        <v>0</v>
      </c>
      <c r="AK223" s="1">
        <f t="shared" si="43"/>
        <v>0</v>
      </c>
      <c r="AL223">
        <v>0</v>
      </c>
      <c r="AM223">
        <v>0</v>
      </c>
      <c r="AN223">
        <v>0</v>
      </c>
      <c r="AO223" s="1">
        <f t="shared" si="33"/>
        <v>500000</v>
      </c>
      <c r="AP223">
        <v>0</v>
      </c>
      <c r="AQ223">
        <v>0</v>
      </c>
      <c r="AR223">
        <v>0</v>
      </c>
      <c r="AS223">
        <v>0</v>
      </c>
      <c r="AT223">
        <v>0</v>
      </c>
    </row>
    <row r="224" spans="1:46" x14ac:dyDescent="0.3">
      <c r="A224" t="str">
        <f t="shared" si="34"/>
        <v>556710196611</v>
      </c>
      <c r="B224" s="99">
        <v>5</v>
      </c>
      <c r="C224" s="99" t="str">
        <f t="shared" si="35"/>
        <v>567</v>
      </c>
      <c r="D224" s="99" t="str">
        <f t="shared" si="36"/>
        <v>1</v>
      </c>
      <c r="E224" t="str">
        <f t="shared" si="37"/>
        <v>0</v>
      </c>
      <c r="F224" s="106">
        <f t="shared" si="38"/>
        <v>19</v>
      </c>
      <c r="G224" s="106">
        <f t="shared" si="39"/>
        <v>66</v>
      </c>
      <c r="H224" s="99">
        <v>11</v>
      </c>
      <c r="I224" t="str">
        <f t="shared" si="40"/>
        <v>1.1-00-26-06_26-6-014_26-19-5671-66</v>
      </c>
      <c r="J224" t="s">
        <v>124</v>
      </c>
      <c r="K224" t="s">
        <v>125</v>
      </c>
      <c r="L224" t="s">
        <v>81</v>
      </c>
      <c r="M224" t="s">
        <v>82</v>
      </c>
      <c r="N224" t="s">
        <v>49</v>
      </c>
      <c r="O224" t="s">
        <v>1166</v>
      </c>
      <c r="P224" t="s">
        <v>287</v>
      </c>
      <c r="Q224" t="s">
        <v>288</v>
      </c>
      <c r="R224">
        <v>6</v>
      </c>
      <c r="S224" t="s">
        <v>75</v>
      </c>
      <c r="T224" s="96">
        <v>19</v>
      </c>
      <c r="U224" t="s">
        <v>314</v>
      </c>
      <c r="V224" t="s">
        <v>315</v>
      </c>
      <c r="W224" t="s">
        <v>316</v>
      </c>
      <c r="X224">
        <v>5000</v>
      </c>
      <c r="Y224" t="s">
        <v>70</v>
      </c>
      <c r="Z224" t="str">
        <f t="shared" si="41"/>
        <v>567</v>
      </c>
      <c r="AA224">
        <v>5671</v>
      </c>
      <c r="AB224" t="s">
        <v>320</v>
      </c>
      <c r="AC224" s="96">
        <v>66</v>
      </c>
      <c r="AD224" t="s">
        <v>321</v>
      </c>
      <c r="AE224" s="2">
        <v>200000</v>
      </c>
      <c r="AF224" s="1">
        <v>200000</v>
      </c>
      <c r="AG224">
        <v>0</v>
      </c>
      <c r="AH224">
        <v>0</v>
      </c>
      <c r="AI224">
        <f t="shared" si="42"/>
        <v>0</v>
      </c>
      <c r="AJ224">
        <v>0</v>
      </c>
      <c r="AK224" s="1">
        <f t="shared" si="43"/>
        <v>0</v>
      </c>
      <c r="AL224">
        <v>0</v>
      </c>
      <c r="AM224">
        <v>0</v>
      </c>
      <c r="AN224">
        <v>0</v>
      </c>
      <c r="AO224" s="1">
        <f t="shared" si="33"/>
        <v>200000</v>
      </c>
      <c r="AP224">
        <v>0</v>
      </c>
      <c r="AQ224">
        <v>0</v>
      </c>
      <c r="AR224">
        <v>0</v>
      </c>
      <c r="AS224">
        <v>0</v>
      </c>
      <c r="AT224">
        <v>0</v>
      </c>
    </row>
    <row r="225" spans="1:46" x14ac:dyDescent="0.3">
      <c r="A225" t="str">
        <f t="shared" si="34"/>
        <v>521610250011</v>
      </c>
      <c r="B225" s="99">
        <v>5</v>
      </c>
      <c r="C225" s="99" t="str">
        <f t="shared" si="35"/>
        <v>216</v>
      </c>
      <c r="D225" s="99" t="str">
        <f t="shared" si="36"/>
        <v>1</v>
      </c>
      <c r="E225" t="str">
        <f t="shared" si="37"/>
        <v>0</v>
      </c>
      <c r="F225" s="106">
        <f t="shared" si="38"/>
        <v>25</v>
      </c>
      <c r="G225" s="106" t="str">
        <f t="shared" si="39"/>
        <v>00</v>
      </c>
      <c r="H225" s="99">
        <v>11</v>
      </c>
      <c r="I225" t="str">
        <f t="shared" si="40"/>
        <v>1.1-00-26-08_26-2-019_26-25-2161-00</v>
      </c>
      <c r="J225" t="s">
        <v>124</v>
      </c>
      <c r="K225" t="s">
        <v>125</v>
      </c>
      <c r="L225" t="s">
        <v>81</v>
      </c>
      <c r="M225" t="s">
        <v>82</v>
      </c>
      <c r="N225" t="s">
        <v>49</v>
      </c>
      <c r="O225" t="s">
        <v>1166</v>
      </c>
      <c r="P225" t="s">
        <v>50</v>
      </c>
      <c r="Q225" t="s">
        <v>51</v>
      </c>
      <c r="R225">
        <v>2</v>
      </c>
      <c r="S225" t="s">
        <v>180</v>
      </c>
      <c r="T225" s="96">
        <v>25</v>
      </c>
      <c r="U225" t="s">
        <v>322</v>
      </c>
      <c r="V225" t="s">
        <v>323</v>
      </c>
      <c r="W225" t="s">
        <v>324</v>
      </c>
      <c r="X225">
        <v>2000</v>
      </c>
      <c r="Y225" t="s">
        <v>66</v>
      </c>
      <c r="Z225" t="str">
        <f t="shared" si="41"/>
        <v>216</v>
      </c>
      <c r="AA225">
        <v>2161</v>
      </c>
      <c r="AB225" t="s">
        <v>184</v>
      </c>
      <c r="AC225" s="96" t="s">
        <v>1148</v>
      </c>
      <c r="AD225" t="s">
        <v>57</v>
      </c>
      <c r="AE225" s="2">
        <v>1000000</v>
      </c>
      <c r="AF225" s="1">
        <v>1000000</v>
      </c>
      <c r="AG225">
        <v>0</v>
      </c>
      <c r="AH225">
        <v>0</v>
      </c>
      <c r="AI225">
        <f t="shared" si="42"/>
        <v>0</v>
      </c>
      <c r="AJ225">
        <v>0</v>
      </c>
      <c r="AK225" s="1">
        <f t="shared" si="43"/>
        <v>0</v>
      </c>
      <c r="AL225">
        <v>0</v>
      </c>
      <c r="AM225">
        <v>0</v>
      </c>
      <c r="AN225">
        <v>0</v>
      </c>
      <c r="AO225" s="1">
        <f t="shared" si="33"/>
        <v>1000000</v>
      </c>
      <c r="AP225">
        <v>0</v>
      </c>
      <c r="AQ225">
        <v>0</v>
      </c>
      <c r="AR225">
        <v>0</v>
      </c>
      <c r="AS225">
        <v>0</v>
      </c>
      <c r="AT225">
        <v>0</v>
      </c>
    </row>
    <row r="226" spans="1:46" x14ac:dyDescent="0.3">
      <c r="A226" t="str">
        <f t="shared" si="34"/>
        <v>524110250011</v>
      </c>
      <c r="B226" s="99">
        <v>5</v>
      </c>
      <c r="C226" s="99" t="str">
        <f t="shared" si="35"/>
        <v>241</v>
      </c>
      <c r="D226" s="99" t="str">
        <f t="shared" si="36"/>
        <v>1</v>
      </c>
      <c r="E226" t="str">
        <f t="shared" si="37"/>
        <v>0</v>
      </c>
      <c r="F226" s="106">
        <f t="shared" si="38"/>
        <v>25</v>
      </c>
      <c r="G226" s="106" t="str">
        <f t="shared" si="39"/>
        <v>00</v>
      </c>
      <c r="H226" s="99">
        <v>11</v>
      </c>
      <c r="I226" t="str">
        <f t="shared" si="40"/>
        <v>1.1-00-26-08_26-2-019_26-25-2411-00</v>
      </c>
      <c r="J226" t="s">
        <v>124</v>
      </c>
      <c r="K226" t="s">
        <v>125</v>
      </c>
      <c r="L226" t="s">
        <v>81</v>
      </c>
      <c r="M226" t="s">
        <v>82</v>
      </c>
      <c r="N226" t="s">
        <v>49</v>
      </c>
      <c r="O226" t="s">
        <v>1166</v>
      </c>
      <c r="P226" t="s">
        <v>50</v>
      </c>
      <c r="Q226" t="s">
        <v>51</v>
      </c>
      <c r="R226">
        <v>2</v>
      </c>
      <c r="S226" t="s">
        <v>180</v>
      </c>
      <c r="T226" s="96">
        <v>25</v>
      </c>
      <c r="U226" t="s">
        <v>322</v>
      </c>
      <c r="V226" t="s">
        <v>323</v>
      </c>
      <c r="W226" t="s">
        <v>324</v>
      </c>
      <c r="X226">
        <v>2000</v>
      </c>
      <c r="Y226" t="s">
        <v>66</v>
      </c>
      <c r="Z226" t="str">
        <f t="shared" si="41"/>
        <v>241</v>
      </c>
      <c r="AA226">
        <v>2411</v>
      </c>
      <c r="AB226" t="s">
        <v>271</v>
      </c>
      <c r="AC226" s="96" t="s">
        <v>1148</v>
      </c>
      <c r="AD226" t="s">
        <v>57</v>
      </c>
      <c r="AE226" s="2">
        <v>1000000</v>
      </c>
      <c r="AF226" s="1">
        <v>1000000</v>
      </c>
      <c r="AG226">
        <v>0</v>
      </c>
      <c r="AH226">
        <v>0</v>
      </c>
      <c r="AI226">
        <f t="shared" si="42"/>
        <v>0</v>
      </c>
      <c r="AJ226">
        <v>0</v>
      </c>
      <c r="AK226" s="1">
        <f t="shared" si="43"/>
        <v>0</v>
      </c>
      <c r="AL226">
        <v>0</v>
      </c>
      <c r="AM226">
        <v>0</v>
      </c>
      <c r="AN226">
        <v>0</v>
      </c>
      <c r="AO226" s="1">
        <f t="shared" si="33"/>
        <v>1000000</v>
      </c>
      <c r="AP226">
        <v>0</v>
      </c>
      <c r="AQ226">
        <v>0</v>
      </c>
      <c r="AR226">
        <v>0</v>
      </c>
      <c r="AS226">
        <v>0</v>
      </c>
      <c r="AT226">
        <v>0</v>
      </c>
    </row>
    <row r="227" spans="1:46" x14ac:dyDescent="0.3">
      <c r="A227" t="str">
        <f t="shared" si="34"/>
        <v>524210250011</v>
      </c>
      <c r="B227" s="99">
        <v>5</v>
      </c>
      <c r="C227" s="99" t="str">
        <f t="shared" si="35"/>
        <v>242</v>
      </c>
      <c r="D227" s="99" t="str">
        <f t="shared" si="36"/>
        <v>1</v>
      </c>
      <c r="E227" t="str">
        <f t="shared" si="37"/>
        <v>0</v>
      </c>
      <c r="F227" s="106">
        <f t="shared" si="38"/>
        <v>25</v>
      </c>
      <c r="G227" s="106" t="str">
        <f t="shared" si="39"/>
        <v>00</v>
      </c>
      <c r="H227" s="99">
        <v>11</v>
      </c>
      <c r="I227" t="str">
        <f t="shared" si="40"/>
        <v>1.1-00-26-08_26-2-019_26-25-2421-00</v>
      </c>
      <c r="J227" t="s">
        <v>124</v>
      </c>
      <c r="K227" t="s">
        <v>125</v>
      </c>
      <c r="L227" t="s">
        <v>81</v>
      </c>
      <c r="M227" t="s">
        <v>82</v>
      </c>
      <c r="N227" t="s">
        <v>49</v>
      </c>
      <c r="O227" t="s">
        <v>1166</v>
      </c>
      <c r="P227" t="s">
        <v>50</v>
      </c>
      <c r="Q227" t="s">
        <v>51</v>
      </c>
      <c r="R227">
        <v>2</v>
      </c>
      <c r="S227" t="s">
        <v>180</v>
      </c>
      <c r="T227" s="96">
        <v>25</v>
      </c>
      <c r="U227" t="s">
        <v>322</v>
      </c>
      <c r="V227" t="s">
        <v>323</v>
      </c>
      <c r="W227" t="s">
        <v>324</v>
      </c>
      <c r="X227">
        <v>2000</v>
      </c>
      <c r="Y227" t="s">
        <v>66</v>
      </c>
      <c r="Z227" t="str">
        <f t="shared" si="41"/>
        <v>242</v>
      </c>
      <c r="AA227">
        <v>2421</v>
      </c>
      <c r="AB227" t="s">
        <v>272</v>
      </c>
      <c r="AC227" s="96" t="s">
        <v>1148</v>
      </c>
      <c r="AD227" t="s">
        <v>57</v>
      </c>
      <c r="AE227" s="2">
        <v>5000000</v>
      </c>
      <c r="AF227" s="1">
        <v>5000000</v>
      </c>
      <c r="AG227" s="1">
        <v>1200016.47</v>
      </c>
      <c r="AH227">
        <v>0</v>
      </c>
      <c r="AI227">
        <f t="shared" si="42"/>
        <v>0</v>
      </c>
      <c r="AJ227">
        <v>0</v>
      </c>
      <c r="AK227" s="1">
        <f t="shared" si="43"/>
        <v>0</v>
      </c>
      <c r="AL227">
        <v>0</v>
      </c>
      <c r="AM227">
        <v>0</v>
      </c>
      <c r="AN227">
        <v>0</v>
      </c>
      <c r="AO227" s="1">
        <f t="shared" si="33"/>
        <v>3799983.5300000003</v>
      </c>
      <c r="AP227">
        <v>0</v>
      </c>
      <c r="AQ227">
        <v>0</v>
      </c>
      <c r="AR227">
        <v>0</v>
      </c>
      <c r="AS227">
        <v>0</v>
      </c>
      <c r="AT227">
        <v>0</v>
      </c>
    </row>
    <row r="228" spans="1:46" x14ac:dyDescent="0.3">
      <c r="A228" t="str">
        <f t="shared" si="34"/>
        <v>524710250011</v>
      </c>
      <c r="B228" s="99">
        <v>5</v>
      </c>
      <c r="C228" s="99" t="str">
        <f t="shared" si="35"/>
        <v>247</v>
      </c>
      <c r="D228" s="99" t="str">
        <f t="shared" si="36"/>
        <v>1</v>
      </c>
      <c r="E228" t="str">
        <f t="shared" si="37"/>
        <v>0</v>
      </c>
      <c r="F228" s="106">
        <f t="shared" si="38"/>
        <v>25</v>
      </c>
      <c r="G228" s="106" t="str">
        <f t="shared" si="39"/>
        <v>00</v>
      </c>
      <c r="H228" s="99">
        <v>11</v>
      </c>
      <c r="I228" t="str">
        <f t="shared" si="40"/>
        <v>1.1-00-26-08_26-2-019_26-25-2471-00</v>
      </c>
      <c r="J228" t="s">
        <v>124</v>
      </c>
      <c r="K228" t="s">
        <v>125</v>
      </c>
      <c r="L228" t="s">
        <v>81</v>
      </c>
      <c r="M228" t="s">
        <v>82</v>
      </c>
      <c r="N228" t="s">
        <v>49</v>
      </c>
      <c r="O228" t="s">
        <v>1166</v>
      </c>
      <c r="P228" t="s">
        <v>50</v>
      </c>
      <c r="Q228" t="s">
        <v>51</v>
      </c>
      <c r="R228">
        <v>2</v>
      </c>
      <c r="S228" t="s">
        <v>180</v>
      </c>
      <c r="T228" s="96">
        <v>25</v>
      </c>
      <c r="U228" t="s">
        <v>322</v>
      </c>
      <c r="V228" t="s">
        <v>323</v>
      </c>
      <c r="W228" t="s">
        <v>324</v>
      </c>
      <c r="X228">
        <v>2000</v>
      </c>
      <c r="Y228" t="s">
        <v>66</v>
      </c>
      <c r="Z228" t="str">
        <f t="shared" si="41"/>
        <v>247</v>
      </c>
      <c r="AA228">
        <v>2471</v>
      </c>
      <c r="AB228" t="s">
        <v>252</v>
      </c>
      <c r="AC228" s="96" t="s">
        <v>1148</v>
      </c>
      <c r="AD228" t="s">
        <v>57</v>
      </c>
      <c r="AE228" s="2">
        <v>800000</v>
      </c>
      <c r="AF228" s="1">
        <v>800000</v>
      </c>
      <c r="AG228" s="1">
        <v>186226.4</v>
      </c>
      <c r="AH228" s="1">
        <v>186226.4</v>
      </c>
      <c r="AI228">
        <f t="shared" si="42"/>
        <v>186226.4</v>
      </c>
      <c r="AJ228">
        <v>0</v>
      </c>
      <c r="AK228" s="1">
        <f t="shared" si="43"/>
        <v>0</v>
      </c>
      <c r="AL228">
        <v>0</v>
      </c>
      <c r="AM228">
        <v>0</v>
      </c>
      <c r="AN228">
        <v>0</v>
      </c>
      <c r="AO228" s="1">
        <f t="shared" si="33"/>
        <v>613773.6</v>
      </c>
      <c r="AP228">
        <v>0</v>
      </c>
      <c r="AQ228">
        <v>0</v>
      </c>
      <c r="AR228">
        <v>0</v>
      </c>
      <c r="AS228">
        <v>0</v>
      </c>
      <c r="AT228">
        <v>0</v>
      </c>
    </row>
    <row r="229" spans="1:46" x14ac:dyDescent="0.3">
      <c r="A229" t="str">
        <f t="shared" si="34"/>
        <v>524910250011</v>
      </c>
      <c r="B229" s="99">
        <v>5</v>
      </c>
      <c r="C229" s="99" t="str">
        <f t="shared" si="35"/>
        <v>249</v>
      </c>
      <c r="D229" s="99" t="str">
        <f t="shared" si="36"/>
        <v>1</v>
      </c>
      <c r="E229" t="str">
        <f t="shared" si="37"/>
        <v>0</v>
      </c>
      <c r="F229" s="106">
        <f t="shared" si="38"/>
        <v>25</v>
      </c>
      <c r="G229" s="106" t="str">
        <f t="shared" si="39"/>
        <v>00</v>
      </c>
      <c r="H229" s="99">
        <v>11</v>
      </c>
      <c r="I229" t="str">
        <f t="shared" si="40"/>
        <v>1.1-00-26-08_26-2-019_26-25-2491-00</v>
      </c>
      <c r="J229" t="s">
        <v>124</v>
      </c>
      <c r="K229" t="s">
        <v>125</v>
      </c>
      <c r="L229" t="s">
        <v>81</v>
      </c>
      <c r="M229" t="s">
        <v>82</v>
      </c>
      <c r="N229" t="s">
        <v>49</v>
      </c>
      <c r="O229" t="s">
        <v>1166</v>
      </c>
      <c r="P229" t="s">
        <v>50</v>
      </c>
      <c r="Q229" t="s">
        <v>51</v>
      </c>
      <c r="R229">
        <v>2</v>
      </c>
      <c r="S229" t="s">
        <v>180</v>
      </c>
      <c r="T229" s="96">
        <v>25</v>
      </c>
      <c r="U229" t="s">
        <v>322</v>
      </c>
      <c r="V229" t="s">
        <v>323</v>
      </c>
      <c r="W229" t="s">
        <v>324</v>
      </c>
      <c r="X229">
        <v>2000</v>
      </c>
      <c r="Y229" t="s">
        <v>66</v>
      </c>
      <c r="Z229" t="str">
        <f t="shared" si="41"/>
        <v>249</v>
      </c>
      <c r="AA229">
        <v>2491</v>
      </c>
      <c r="AB229" t="s">
        <v>274</v>
      </c>
      <c r="AC229" s="96" t="s">
        <v>1148</v>
      </c>
      <c r="AD229" t="s">
        <v>57</v>
      </c>
      <c r="AE229" s="2">
        <v>6500000</v>
      </c>
      <c r="AF229" s="1">
        <v>6500000</v>
      </c>
      <c r="AG229" s="1">
        <v>60465</v>
      </c>
      <c r="AH229" s="1">
        <v>60465</v>
      </c>
      <c r="AI229">
        <f t="shared" si="42"/>
        <v>60465</v>
      </c>
      <c r="AJ229">
        <v>0</v>
      </c>
      <c r="AK229" s="1">
        <f t="shared" si="43"/>
        <v>0</v>
      </c>
      <c r="AL229">
        <v>0</v>
      </c>
      <c r="AM229">
        <v>0</v>
      </c>
      <c r="AN229">
        <v>0</v>
      </c>
      <c r="AO229" s="1">
        <f t="shared" si="33"/>
        <v>6439535</v>
      </c>
      <c r="AP229">
        <v>0</v>
      </c>
      <c r="AQ229">
        <v>0</v>
      </c>
      <c r="AR229">
        <v>0</v>
      </c>
      <c r="AS229">
        <v>0</v>
      </c>
      <c r="AT229">
        <v>0</v>
      </c>
    </row>
    <row r="230" spans="1:46" x14ac:dyDescent="0.3">
      <c r="A230" t="str">
        <f t="shared" si="34"/>
        <v>527210250011</v>
      </c>
      <c r="B230" s="99">
        <v>5</v>
      </c>
      <c r="C230" s="99" t="str">
        <f t="shared" si="35"/>
        <v>272</v>
      </c>
      <c r="D230" s="99" t="str">
        <f t="shared" si="36"/>
        <v>1</v>
      </c>
      <c r="E230" t="str">
        <f t="shared" si="37"/>
        <v>0</v>
      </c>
      <c r="F230" s="106">
        <f t="shared" si="38"/>
        <v>25</v>
      </c>
      <c r="G230" s="106" t="str">
        <f t="shared" si="39"/>
        <v>00</v>
      </c>
      <c r="H230" s="99">
        <v>11</v>
      </c>
      <c r="I230" t="str">
        <f t="shared" si="40"/>
        <v>1.1-00-26-08_26-2-019_26-25-2721-00</v>
      </c>
      <c r="J230" t="s">
        <v>124</v>
      </c>
      <c r="K230" t="s">
        <v>125</v>
      </c>
      <c r="L230" t="s">
        <v>81</v>
      </c>
      <c r="M230" t="s">
        <v>82</v>
      </c>
      <c r="N230" t="s">
        <v>49</v>
      </c>
      <c r="O230" t="s">
        <v>1166</v>
      </c>
      <c r="P230" t="s">
        <v>50</v>
      </c>
      <c r="Q230" t="s">
        <v>51</v>
      </c>
      <c r="R230">
        <v>2</v>
      </c>
      <c r="S230" t="s">
        <v>180</v>
      </c>
      <c r="T230" s="96">
        <v>25</v>
      </c>
      <c r="U230" t="s">
        <v>322</v>
      </c>
      <c r="V230" t="s">
        <v>323</v>
      </c>
      <c r="W230" t="s">
        <v>324</v>
      </c>
      <c r="X230">
        <v>2000</v>
      </c>
      <c r="Y230" t="s">
        <v>66</v>
      </c>
      <c r="Z230" t="str">
        <f t="shared" si="41"/>
        <v>272</v>
      </c>
      <c r="AA230">
        <v>2721</v>
      </c>
      <c r="AB230" t="s">
        <v>142</v>
      </c>
      <c r="AC230" s="96" t="s">
        <v>1148</v>
      </c>
      <c r="AD230" t="s">
        <v>57</v>
      </c>
      <c r="AE230" s="2">
        <v>750000</v>
      </c>
      <c r="AF230" s="1">
        <v>750000</v>
      </c>
      <c r="AG230" s="1">
        <v>158908.4</v>
      </c>
      <c r="AH230" s="1">
        <v>158908.4</v>
      </c>
      <c r="AI230">
        <f t="shared" si="42"/>
        <v>158908.4</v>
      </c>
      <c r="AJ230">
        <v>0</v>
      </c>
      <c r="AK230" s="1">
        <f t="shared" si="43"/>
        <v>0</v>
      </c>
      <c r="AL230">
        <v>0</v>
      </c>
      <c r="AM230">
        <v>0</v>
      </c>
      <c r="AN230">
        <v>0</v>
      </c>
      <c r="AO230" s="1">
        <f t="shared" si="33"/>
        <v>591091.6</v>
      </c>
      <c r="AP230">
        <v>0</v>
      </c>
      <c r="AQ230">
        <v>0</v>
      </c>
      <c r="AR230">
        <v>0</v>
      </c>
      <c r="AS230">
        <v>0</v>
      </c>
      <c r="AT230">
        <v>0</v>
      </c>
    </row>
    <row r="231" spans="1:46" x14ac:dyDescent="0.3">
      <c r="A231" t="str">
        <f t="shared" si="34"/>
        <v>529110250011</v>
      </c>
      <c r="B231" s="99">
        <v>5</v>
      </c>
      <c r="C231" s="99" t="str">
        <f t="shared" si="35"/>
        <v>291</v>
      </c>
      <c r="D231" s="99" t="str">
        <f t="shared" si="36"/>
        <v>1</v>
      </c>
      <c r="E231" t="str">
        <f t="shared" si="37"/>
        <v>0</v>
      </c>
      <c r="F231" s="106">
        <f t="shared" si="38"/>
        <v>25</v>
      </c>
      <c r="G231" s="106" t="str">
        <f t="shared" si="39"/>
        <v>00</v>
      </c>
      <c r="H231" s="99">
        <v>11</v>
      </c>
      <c r="I231" t="str">
        <f t="shared" si="40"/>
        <v>1.1-00-26-08_26-2-019_26-25-2911-00</v>
      </c>
      <c r="J231" t="s">
        <v>124</v>
      </c>
      <c r="K231" t="s">
        <v>125</v>
      </c>
      <c r="L231" t="s">
        <v>81</v>
      </c>
      <c r="M231" t="s">
        <v>82</v>
      </c>
      <c r="N231" t="s">
        <v>49</v>
      </c>
      <c r="O231" t="s">
        <v>1166</v>
      </c>
      <c r="P231" t="s">
        <v>50</v>
      </c>
      <c r="Q231" t="s">
        <v>51</v>
      </c>
      <c r="R231">
        <v>2</v>
      </c>
      <c r="S231" t="s">
        <v>180</v>
      </c>
      <c r="T231" s="96">
        <v>25</v>
      </c>
      <c r="U231" t="s">
        <v>322</v>
      </c>
      <c r="V231" t="s">
        <v>323</v>
      </c>
      <c r="W231" t="s">
        <v>324</v>
      </c>
      <c r="X231">
        <v>2000</v>
      </c>
      <c r="Y231" t="s">
        <v>66</v>
      </c>
      <c r="Z231" t="str">
        <f t="shared" si="41"/>
        <v>291</v>
      </c>
      <c r="AA231">
        <v>2911</v>
      </c>
      <c r="AB231" t="s">
        <v>143</v>
      </c>
      <c r="AC231" s="96" t="s">
        <v>1148</v>
      </c>
      <c r="AD231" t="s">
        <v>57</v>
      </c>
      <c r="AE231" s="2">
        <v>500000</v>
      </c>
      <c r="AF231" s="1">
        <v>500000</v>
      </c>
      <c r="AG231" s="1">
        <v>347913.79</v>
      </c>
      <c r="AH231" s="1">
        <v>347913.79</v>
      </c>
      <c r="AI231">
        <f t="shared" si="42"/>
        <v>347913.79</v>
      </c>
      <c r="AJ231">
        <v>0</v>
      </c>
      <c r="AK231" s="1">
        <f t="shared" si="43"/>
        <v>0</v>
      </c>
      <c r="AL231">
        <v>0</v>
      </c>
      <c r="AM231">
        <v>0</v>
      </c>
      <c r="AN231">
        <v>0</v>
      </c>
      <c r="AO231" s="1">
        <f t="shared" si="33"/>
        <v>152086.21000000002</v>
      </c>
      <c r="AP231">
        <v>0</v>
      </c>
      <c r="AQ231">
        <v>0</v>
      </c>
      <c r="AR231">
        <v>0</v>
      </c>
      <c r="AS231">
        <v>0</v>
      </c>
      <c r="AT231">
        <v>0</v>
      </c>
    </row>
    <row r="232" spans="1:46" x14ac:dyDescent="0.3">
      <c r="A232" t="str">
        <f t="shared" si="34"/>
        <v>529810250011</v>
      </c>
      <c r="B232" s="99">
        <v>5</v>
      </c>
      <c r="C232" s="99" t="str">
        <f t="shared" si="35"/>
        <v>298</v>
      </c>
      <c r="D232" s="99" t="str">
        <f t="shared" si="36"/>
        <v>1</v>
      </c>
      <c r="E232" t="str">
        <f t="shared" si="37"/>
        <v>0</v>
      </c>
      <c r="F232" s="106">
        <f t="shared" si="38"/>
        <v>25</v>
      </c>
      <c r="G232" s="106" t="str">
        <f t="shared" si="39"/>
        <v>00</v>
      </c>
      <c r="H232" s="99">
        <v>11</v>
      </c>
      <c r="I232" t="str">
        <f t="shared" si="40"/>
        <v>1.1-00-26-08_26-2-019_26-25-2981-00</v>
      </c>
      <c r="J232" t="s">
        <v>124</v>
      </c>
      <c r="K232" t="s">
        <v>125</v>
      </c>
      <c r="L232" t="s">
        <v>81</v>
      </c>
      <c r="M232" t="s">
        <v>82</v>
      </c>
      <c r="N232" t="s">
        <v>49</v>
      </c>
      <c r="O232" t="s">
        <v>1166</v>
      </c>
      <c r="P232" t="s">
        <v>50</v>
      </c>
      <c r="Q232" t="s">
        <v>51</v>
      </c>
      <c r="R232">
        <v>2</v>
      </c>
      <c r="S232" t="s">
        <v>180</v>
      </c>
      <c r="T232" s="96">
        <v>25</v>
      </c>
      <c r="U232" t="s">
        <v>322</v>
      </c>
      <c r="V232" t="s">
        <v>323</v>
      </c>
      <c r="W232" t="s">
        <v>324</v>
      </c>
      <c r="X232">
        <v>2000</v>
      </c>
      <c r="Y232" t="s">
        <v>66</v>
      </c>
      <c r="Z232" t="str">
        <f t="shared" si="41"/>
        <v>298</v>
      </c>
      <c r="AA232">
        <v>2981</v>
      </c>
      <c r="AB232" t="s">
        <v>275</v>
      </c>
      <c r="AC232" s="96" t="s">
        <v>1148</v>
      </c>
      <c r="AD232" t="s">
        <v>57</v>
      </c>
      <c r="AE232" s="2">
        <v>500000</v>
      </c>
      <c r="AF232" s="1">
        <v>500000</v>
      </c>
      <c r="AG232">
        <v>0</v>
      </c>
      <c r="AH232">
        <v>0</v>
      </c>
      <c r="AI232">
        <f t="shared" si="42"/>
        <v>0</v>
      </c>
      <c r="AJ232">
        <v>0</v>
      </c>
      <c r="AK232" s="1">
        <f t="shared" si="43"/>
        <v>0</v>
      </c>
      <c r="AL232">
        <v>0</v>
      </c>
      <c r="AM232">
        <v>0</v>
      </c>
      <c r="AN232">
        <v>0</v>
      </c>
      <c r="AO232" s="1">
        <f t="shared" si="33"/>
        <v>500000</v>
      </c>
      <c r="AP232">
        <v>0</v>
      </c>
      <c r="AQ232">
        <v>0</v>
      </c>
      <c r="AR232">
        <v>0</v>
      </c>
      <c r="AS232">
        <v>0</v>
      </c>
      <c r="AT232">
        <v>0</v>
      </c>
    </row>
    <row r="233" spans="1:46" x14ac:dyDescent="0.3">
      <c r="A233" t="str">
        <f t="shared" si="34"/>
        <v>535110250011</v>
      </c>
      <c r="B233" s="99">
        <v>5</v>
      </c>
      <c r="C233" s="99" t="str">
        <f t="shared" si="35"/>
        <v>351</v>
      </c>
      <c r="D233" s="99" t="str">
        <f t="shared" si="36"/>
        <v>1</v>
      </c>
      <c r="E233" t="str">
        <f t="shared" si="37"/>
        <v>0</v>
      </c>
      <c r="F233" s="106">
        <f t="shared" si="38"/>
        <v>25</v>
      </c>
      <c r="G233" s="106" t="str">
        <f t="shared" si="39"/>
        <v>00</v>
      </c>
      <c r="H233" s="99">
        <v>11</v>
      </c>
      <c r="I233" t="str">
        <f t="shared" si="40"/>
        <v>1.1-00-26-08_26-2-019_26-25-3511-00</v>
      </c>
      <c r="J233" t="s">
        <v>124</v>
      </c>
      <c r="K233" t="s">
        <v>125</v>
      </c>
      <c r="L233" t="s">
        <v>81</v>
      </c>
      <c r="M233" t="s">
        <v>82</v>
      </c>
      <c r="N233" t="s">
        <v>49</v>
      </c>
      <c r="O233" t="s">
        <v>1166</v>
      </c>
      <c r="P233" t="s">
        <v>50</v>
      </c>
      <c r="Q233" t="s">
        <v>51</v>
      </c>
      <c r="R233">
        <v>2</v>
      </c>
      <c r="S233" t="s">
        <v>180</v>
      </c>
      <c r="T233" s="96">
        <v>25</v>
      </c>
      <c r="U233" t="s">
        <v>322</v>
      </c>
      <c r="V233" t="s">
        <v>323</v>
      </c>
      <c r="W233" t="s">
        <v>324</v>
      </c>
      <c r="X233">
        <v>3000</v>
      </c>
      <c r="Y233" t="s">
        <v>44</v>
      </c>
      <c r="Z233" t="str">
        <f t="shared" si="41"/>
        <v>351</v>
      </c>
      <c r="AA233">
        <v>3511</v>
      </c>
      <c r="AB233" t="s">
        <v>257</v>
      </c>
      <c r="AC233" s="96" t="s">
        <v>1148</v>
      </c>
      <c r="AD233" t="s">
        <v>57</v>
      </c>
      <c r="AE233" s="2">
        <v>13797564.800000001</v>
      </c>
      <c r="AF233" s="1">
        <v>5000000</v>
      </c>
      <c r="AG233">
        <v>0</v>
      </c>
      <c r="AH233">
        <v>0</v>
      </c>
      <c r="AI233">
        <f t="shared" si="42"/>
        <v>0</v>
      </c>
      <c r="AJ233">
        <v>0</v>
      </c>
      <c r="AK233" s="1">
        <f t="shared" si="43"/>
        <v>0</v>
      </c>
      <c r="AL233">
        <v>0</v>
      </c>
      <c r="AM233">
        <v>0</v>
      </c>
      <c r="AN233">
        <v>0</v>
      </c>
      <c r="AO233" s="1">
        <f t="shared" si="33"/>
        <v>13797564.800000001</v>
      </c>
      <c r="AP233" s="1">
        <v>10000000</v>
      </c>
      <c r="AQ233">
        <v>0</v>
      </c>
      <c r="AR233">
        <v>0</v>
      </c>
      <c r="AS233" s="1">
        <v>1202435.2</v>
      </c>
      <c r="AT233" s="1">
        <v>8797564.8000000007</v>
      </c>
    </row>
    <row r="234" spans="1:46" x14ac:dyDescent="0.3">
      <c r="A234" t="str">
        <f t="shared" si="34"/>
        <v>535110257411</v>
      </c>
      <c r="B234" s="99">
        <v>5</v>
      </c>
      <c r="C234" s="99" t="str">
        <f t="shared" si="35"/>
        <v>351</v>
      </c>
      <c r="D234" s="99" t="str">
        <f t="shared" si="36"/>
        <v>1</v>
      </c>
      <c r="E234" t="str">
        <f t="shared" si="37"/>
        <v>0</v>
      </c>
      <c r="F234" s="106">
        <f t="shared" si="38"/>
        <v>25</v>
      </c>
      <c r="G234" s="106">
        <f t="shared" si="39"/>
        <v>74</v>
      </c>
      <c r="H234" s="99">
        <v>11</v>
      </c>
      <c r="I234" t="str">
        <f t="shared" si="40"/>
        <v>1.1-00-26-08_26-2-019_26-25-3511-74</v>
      </c>
      <c r="J234" t="s">
        <v>124</v>
      </c>
      <c r="K234" t="s">
        <v>125</v>
      </c>
      <c r="L234" t="s">
        <v>81</v>
      </c>
      <c r="M234" t="s">
        <v>82</v>
      </c>
      <c r="N234" t="s">
        <v>49</v>
      </c>
      <c r="O234" t="s">
        <v>1166</v>
      </c>
      <c r="P234" t="s">
        <v>50</v>
      </c>
      <c r="Q234" t="s">
        <v>51</v>
      </c>
      <c r="R234">
        <v>2</v>
      </c>
      <c r="S234" t="s">
        <v>180</v>
      </c>
      <c r="T234" s="96">
        <v>25</v>
      </c>
      <c r="U234" t="s">
        <v>322</v>
      </c>
      <c r="V234" t="s">
        <v>323</v>
      </c>
      <c r="W234" t="s">
        <v>324</v>
      </c>
      <c r="X234">
        <v>3000</v>
      </c>
      <c r="Y234" t="s">
        <v>44</v>
      </c>
      <c r="Z234" t="str">
        <f t="shared" si="41"/>
        <v>351</v>
      </c>
      <c r="AA234">
        <v>3511</v>
      </c>
      <c r="AB234" t="s">
        <v>257</v>
      </c>
      <c r="AC234" s="96">
        <v>74</v>
      </c>
      <c r="AD234" t="s">
        <v>325</v>
      </c>
      <c r="AE234" s="2">
        <v>0</v>
      </c>
      <c r="AF234">
        <v>0</v>
      </c>
      <c r="AG234">
        <v>0</v>
      </c>
      <c r="AH234">
        <v>0</v>
      </c>
      <c r="AI234">
        <f t="shared" si="42"/>
        <v>0</v>
      </c>
      <c r="AJ234">
        <v>0</v>
      </c>
      <c r="AK234" s="1">
        <f t="shared" si="43"/>
        <v>0</v>
      </c>
      <c r="AL234">
        <v>0</v>
      </c>
      <c r="AM234">
        <v>0</v>
      </c>
      <c r="AN234">
        <v>0</v>
      </c>
      <c r="AO234" s="1">
        <f t="shared" si="33"/>
        <v>0</v>
      </c>
      <c r="AP234" s="1">
        <v>18000000</v>
      </c>
      <c r="AQ234">
        <v>0</v>
      </c>
      <c r="AR234">
        <v>0</v>
      </c>
      <c r="AS234" s="1">
        <v>18000000</v>
      </c>
      <c r="AT234">
        <v>0</v>
      </c>
    </row>
    <row r="235" spans="1:46" x14ac:dyDescent="0.3">
      <c r="A235" t="str">
        <f t="shared" si="34"/>
        <v>535710250011</v>
      </c>
      <c r="B235" s="99">
        <v>5</v>
      </c>
      <c r="C235" s="99" t="str">
        <f t="shared" si="35"/>
        <v>357</v>
      </c>
      <c r="D235" s="99" t="str">
        <f t="shared" si="36"/>
        <v>1</v>
      </c>
      <c r="E235" t="str">
        <f t="shared" si="37"/>
        <v>0</v>
      </c>
      <c r="F235" s="106">
        <f t="shared" si="38"/>
        <v>25</v>
      </c>
      <c r="G235" s="106" t="str">
        <f t="shared" si="39"/>
        <v>00</v>
      </c>
      <c r="H235" s="99">
        <v>11</v>
      </c>
      <c r="I235" t="str">
        <f t="shared" si="40"/>
        <v>1.1-00-26-08_26-2-019_26-25-3571-00</v>
      </c>
      <c r="J235" t="s">
        <v>124</v>
      </c>
      <c r="K235" t="s">
        <v>125</v>
      </c>
      <c r="L235" t="s">
        <v>81</v>
      </c>
      <c r="M235" t="s">
        <v>82</v>
      </c>
      <c r="N235" t="s">
        <v>49</v>
      </c>
      <c r="O235" t="s">
        <v>1166</v>
      </c>
      <c r="P235" t="s">
        <v>50</v>
      </c>
      <c r="Q235" t="s">
        <v>51</v>
      </c>
      <c r="R235">
        <v>2</v>
      </c>
      <c r="S235" t="s">
        <v>180</v>
      </c>
      <c r="T235" s="96">
        <v>25</v>
      </c>
      <c r="U235" t="s">
        <v>322</v>
      </c>
      <c r="V235" t="s">
        <v>323</v>
      </c>
      <c r="W235" t="s">
        <v>324</v>
      </c>
      <c r="X235">
        <v>3000</v>
      </c>
      <c r="Y235" t="s">
        <v>44</v>
      </c>
      <c r="Z235" t="str">
        <f t="shared" si="41"/>
        <v>357</v>
      </c>
      <c r="AA235">
        <v>3571</v>
      </c>
      <c r="AB235" t="s">
        <v>117</v>
      </c>
      <c r="AC235" s="96" t="s">
        <v>1148</v>
      </c>
      <c r="AD235" t="s">
        <v>57</v>
      </c>
      <c r="AE235" s="2">
        <v>0</v>
      </c>
      <c r="AF235" s="1">
        <v>2000000</v>
      </c>
      <c r="AG235">
        <v>0</v>
      </c>
      <c r="AH235">
        <v>0</v>
      </c>
      <c r="AI235">
        <f t="shared" si="42"/>
        <v>0</v>
      </c>
      <c r="AJ235">
        <v>0</v>
      </c>
      <c r="AK235" s="1">
        <f t="shared" si="43"/>
        <v>0</v>
      </c>
      <c r="AL235">
        <v>0</v>
      </c>
      <c r="AM235">
        <v>0</v>
      </c>
      <c r="AN235">
        <v>0</v>
      </c>
      <c r="AO235" s="1">
        <f t="shared" si="33"/>
        <v>0</v>
      </c>
      <c r="AP235">
        <v>0</v>
      </c>
      <c r="AQ235">
        <v>0</v>
      </c>
      <c r="AR235">
        <v>0</v>
      </c>
      <c r="AS235" s="1">
        <v>2000000</v>
      </c>
      <c r="AT235" s="1">
        <v>-2000000</v>
      </c>
    </row>
    <row r="236" spans="1:46" x14ac:dyDescent="0.3">
      <c r="A236" t="str">
        <f t="shared" si="34"/>
        <v>535910250011</v>
      </c>
      <c r="B236" s="99">
        <v>5</v>
      </c>
      <c r="C236" s="99" t="str">
        <f t="shared" si="35"/>
        <v>359</v>
      </c>
      <c r="D236" s="99" t="str">
        <f t="shared" si="36"/>
        <v>1</v>
      </c>
      <c r="E236" t="str">
        <f t="shared" si="37"/>
        <v>0</v>
      </c>
      <c r="F236" s="106">
        <f t="shared" si="38"/>
        <v>25</v>
      </c>
      <c r="G236" s="106" t="str">
        <f t="shared" si="39"/>
        <v>00</v>
      </c>
      <c r="H236" s="99">
        <v>11</v>
      </c>
      <c r="I236" t="str">
        <f t="shared" si="40"/>
        <v>1.1-00-26-08_26-2-019_26-25-3591-00</v>
      </c>
      <c r="J236" t="s">
        <v>124</v>
      </c>
      <c r="K236" t="s">
        <v>125</v>
      </c>
      <c r="L236" t="s">
        <v>81</v>
      </c>
      <c r="M236" t="s">
        <v>82</v>
      </c>
      <c r="N236" t="s">
        <v>49</v>
      </c>
      <c r="O236" t="s">
        <v>1166</v>
      </c>
      <c r="P236" t="s">
        <v>50</v>
      </c>
      <c r="Q236" t="s">
        <v>51</v>
      </c>
      <c r="R236">
        <v>2</v>
      </c>
      <c r="S236" t="s">
        <v>180</v>
      </c>
      <c r="T236" s="96">
        <v>25</v>
      </c>
      <c r="U236" t="s">
        <v>322</v>
      </c>
      <c r="V236" t="s">
        <v>323</v>
      </c>
      <c r="W236" t="s">
        <v>324</v>
      </c>
      <c r="X236">
        <v>3000</v>
      </c>
      <c r="Y236" t="s">
        <v>44</v>
      </c>
      <c r="Z236" t="str">
        <f t="shared" si="41"/>
        <v>359</v>
      </c>
      <c r="AA236">
        <v>3591</v>
      </c>
      <c r="AB236" t="s">
        <v>326</v>
      </c>
      <c r="AC236" s="96" t="s">
        <v>1148</v>
      </c>
      <c r="AD236" t="s">
        <v>57</v>
      </c>
      <c r="AE236" s="2">
        <v>21202435.199999999</v>
      </c>
      <c r="AF236">
        <v>0</v>
      </c>
      <c r="AG236" s="1">
        <v>3202435.2</v>
      </c>
      <c r="AH236" s="1">
        <v>3202435.2</v>
      </c>
      <c r="AI236">
        <f t="shared" si="42"/>
        <v>3202435.2</v>
      </c>
      <c r="AJ236">
        <v>0</v>
      </c>
      <c r="AK236" s="1">
        <f t="shared" si="43"/>
        <v>0</v>
      </c>
      <c r="AL236">
        <v>0</v>
      </c>
      <c r="AM236">
        <v>0</v>
      </c>
      <c r="AN236">
        <v>0</v>
      </c>
      <c r="AO236" s="1">
        <f t="shared" si="33"/>
        <v>18000000</v>
      </c>
      <c r="AP236">
        <v>0</v>
      </c>
      <c r="AQ236" s="1">
        <v>21202435.199999999</v>
      </c>
      <c r="AR236">
        <v>0</v>
      </c>
      <c r="AS236">
        <v>0</v>
      </c>
      <c r="AT236" s="1">
        <v>21202435.199999999</v>
      </c>
    </row>
    <row r="237" spans="1:46" x14ac:dyDescent="0.3">
      <c r="A237" t="str">
        <f t="shared" si="34"/>
        <v>556710250011</v>
      </c>
      <c r="B237" s="99">
        <v>5</v>
      </c>
      <c r="C237" s="99" t="str">
        <f t="shared" si="35"/>
        <v>567</v>
      </c>
      <c r="D237" s="99" t="str">
        <f t="shared" si="36"/>
        <v>1</v>
      </c>
      <c r="E237" t="str">
        <f t="shared" si="37"/>
        <v>0</v>
      </c>
      <c r="F237" s="106">
        <f t="shared" si="38"/>
        <v>25</v>
      </c>
      <c r="G237" s="106" t="str">
        <f t="shared" si="39"/>
        <v>00</v>
      </c>
      <c r="H237" s="99">
        <v>11</v>
      </c>
      <c r="I237" t="str">
        <f t="shared" si="40"/>
        <v>1.1-00-26-08_26-2-019_26-25-5671-00</v>
      </c>
      <c r="J237" t="s">
        <v>124</v>
      </c>
      <c r="K237" t="s">
        <v>125</v>
      </c>
      <c r="L237" t="s">
        <v>81</v>
      </c>
      <c r="M237" t="s">
        <v>82</v>
      </c>
      <c r="N237" t="s">
        <v>49</v>
      </c>
      <c r="O237" t="s">
        <v>1166</v>
      </c>
      <c r="P237" t="s">
        <v>50</v>
      </c>
      <c r="Q237" t="s">
        <v>51</v>
      </c>
      <c r="R237">
        <v>2</v>
      </c>
      <c r="S237" t="s">
        <v>180</v>
      </c>
      <c r="T237" s="96">
        <v>25</v>
      </c>
      <c r="U237" t="s">
        <v>322</v>
      </c>
      <c r="V237" t="s">
        <v>323</v>
      </c>
      <c r="W237" t="s">
        <v>324</v>
      </c>
      <c r="X237">
        <v>5000</v>
      </c>
      <c r="Y237" t="s">
        <v>70</v>
      </c>
      <c r="Z237" t="str">
        <f t="shared" si="41"/>
        <v>567</v>
      </c>
      <c r="AA237">
        <v>5671</v>
      </c>
      <c r="AB237" t="s">
        <v>320</v>
      </c>
      <c r="AC237" s="96" t="s">
        <v>1148</v>
      </c>
      <c r="AD237" t="s">
        <v>57</v>
      </c>
      <c r="AE237" s="2">
        <v>1500000</v>
      </c>
      <c r="AF237" s="1">
        <v>1500000</v>
      </c>
      <c r="AG237" s="1">
        <v>185136</v>
      </c>
      <c r="AH237">
        <v>0</v>
      </c>
      <c r="AI237">
        <f t="shared" si="42"/>
        <v>0</v>
      </c>
      <c r="AJ237">
        <v>0</v>
      </c>
      <c r="AK237" s="1">
        <f t="shared" si="43"/>
        <v>0</v>
      </c>
      <c r="AL237">
        <v>0</v>
      </c>
      <c r="AM237">
        <v>0</v>
      </c>
      <c r="AN237">
        <v>0</v>
      </c>
      <c r="AO237" s="1">
        <f t="shared" si="33"/>
        <v>1314864</v>
      </c>
      <c r="AP237">
        <v>0</v>
      </c>
      <c r="AQ237">
        <v>0</v>
      </c>
      <c r="AR237">
        <v>0</v>
      </c>
      <c r="AS237">
        <v>0</v>
      </c>
      <c r="AT237">
        <v>0</v>
      </c>
    </row>
    <row r="238" spans="1:46" x14ac:dyDescent="0.3">
      <c r="A238" t="str">
        <f t="shared" si="34"/>
        <v>521610290011</v>
      </c>
      <c r="B238" s="99">
        <v>5</v>
      </c>
      <c r="C238" s="99" t="str">
        <f t="shared" si="35"/>
        <v>216</v>
      </c>
      <c r="D238" s="99" t="str">
        <f t="shared" si="36"/>
        <v>1</v>
      </c>
      <c r="E238" t="str">
        <f t="shared" si="37"/>
        <v>0</v>
      </c>
      <c r="F238" s="106">
        <f t="shared" si="38"/>
        <v>29</v>
      </c>
      <c r="G238" s="106" t="str">
        <f t="shared" si="39"/>
        <v>00</v>
      </c>
      <c r="H238" s="99">
        <v>11</v>
      </c>
      <c r="I238" t="str">
        <f t="shared" si="40"/>
        <v>1.1-00-26-08_26-2-023_26-29-2161-00</v>
      </c>
      <c r="J238" t="s">
        <v>124</v>
      </c>
      <c r="K238" t="s">
        <v>125</v>
      </c>
      <c r="L238" t="s">
        <v>81</v>
      </c>
      <c r="M238" t="s">
        <v>82</v>
      </c>
      <c r="N238" t="s">
        <v>49</v>
      </c>
      <c r="O238" t="s">
        <v>1166</v>
      </c>
      <c r="P238" t="s">
        <v>50</v>
      </c>
      <c r="Q238" t="s">
        <v>51</v>
      </c>
      <c r="R238">
        <v>2</v>
      </c>
      <c r="S238" t="s">
        <v>180</v>
      </c>
      <c r="T238" s="96">
        <v>29</v>
      </c>
      <c r="U238" t="s">
        <v>327</v>
      </c>
      <c r="V238" t="s">
        <v>328</v>
      </c>
      <c r="W238" t="s">
        <v>329</v>
      </c>
      <c r="X238">
        <v>2000</v>
      </c>
      <c r="Y238" t="s">
        <v>66</v>
      </c>
      <c r="Z238" t="str">
        <f t="shared" si="41"/>
        <v>216</v>
      </c>
      <c r="AA238">
        <v>2161</v>
      </c>
      <c r="AB238" t="s">
        <v>184</v>
      </c>
      <c r="AC238" s="96" t="s">
        <v>1148</v>
      </c>
      <c r="AD238" t="s">
        <v>57</v>
      </c>
      <c r="AE238" s="2">
        <v>50000</v>
      </c>
      <c r="AF238" s="1">
        <v>50000</v>
      </c>
      <c r="AG238">
        <v>0</v>
      </c>
      <c r="AH238">
        <v>0</v>
      </c>
      <c r="AI238">
        <f t="shared" si="42"/>
        <v>0</v>
      </c>
      <c r="AJ238">
        <v>0</v>
      </c>
      <c r="AK238" s="1">
        <f t="shared" si="43"/>
        <v>0</v>
      </c>
      <c r="AL238">
        <v>0</v>
      </c>
      <c r="AM238">
        <v>0</v>
      </c>
      <c r="AN238">
        <v>0</v>
      </c>
      <c r="AO238" s="1">
        <f t="shared" si="33"/>
        <v>50000</v>
      </c>
      <c r="AP238">
        <v>0</v>
      </c>
      <c r="AQ238">
        <v>0</v>
      </c>
      <c r="AR238">
        <v>0</v>
      </c>
      <c r="AS238">
        <v>0</v>
      </c>
      <c r="AT238">
        <v>0</v>
      </c>
    </row>
    <row r="239" spans="1:46" x14ac:dyDescent="0.3">
      <c r="A239" t="str">
        <f t="shared" si="34"/>
        <v>522210290011</v>
      </c>
      <c r="B239" s="99">
        <v>5</v>
      </c>
      <c r="C239" s="99" t="str">
        <f t="shared" si="35"/>
        <v>222</v>
      </c>
      <c r="D239" s="99" t="str">
        <f t="shared" si="36"/>
        <v>1</v>
      </c>
      <c r="E239" t="str">
        <f t="shared" si="37"/>
        <v>0</v>
      </c>
      <c r="F239" s="106">
        <f t="shared" si="38"/>
        <v>29</v>
      </c>
      <c r="G239" s="106" t="str">
        <f t="shared" si="39"/>
        <v>00</v>
      </c>
      <c r="H239" s="99">
        <v>11</v>
      </c>
      <c r="I239" t="str">
        <f t="shared" si="40"/>
        <v>1.1-00-26-08_26-2-023_26-29-2221-00</v>
      </c>
      <c r="J239" t="s">
        <v>124</v>
      </c>
      <c r="K239" t="s">
        <v>125</v>
      </c>
      <c r="L239" t="s">
        <v>81</v>
      </c>
      <c r="M239" t="s">
        <v>82</v>
      </c>
      <c r="N239" t="s">
        <v>49</v>
      </c>
      <c r="O239" t="s">
        <v>1166</v>
      </c>
      <c r="P239" t="s">
        <v>50</v>
      </c>
      <c r="Q239" t="s">
        <v>51</v>
      </c>
      <c r="R239">
        <v>2</v>
      </c>
      <c r="S239" t="s">
        <v>180</v>
      </c>
      <c r="T239" s="96">
        <v>29</v>
      </c>
      <c r="U239" t="s">
        <v>327</v>
      </c>
      <c r="V239" t="s">
        <v>328</v>
      </c>
      <c r="W239" t="s">
        <v>329</v>
      </c>
      <c r="X239">
        <v>2000</v>
      </c>
      <c r="Y239" t="s">
        <v>66</v>
      </c>
      <c r="Z239" t="str">
        <f t="shared" si="41"/>
        <v>222</v>
      </c>
      <c r="AA239">
        <v>2221</v>
      </c>
      <c r="AB239" t="s">
        <v>139</v>
      </c>
      <c r="AC239" s="96" t="s">
        <v>1148</v>
      </c>
      <c r="AD239" t="s">
        <v>57</v>
      </c>
      <c r="AE239" s="2">
        <v>40000</v>
      </c>
      <c r="AF239" s="1">
        <v>40000</v>
      </c>
      <c r="AG239">
        <v>0</v>
      </c>
      <c r="AH239">
        <v>0</v>
      </c>
      <c r="AI239">
        <f t="shared" si="42"/>
        <v>0</v>
      </c>
      <c r="AJ239">
        <v>0</v>
      </c>
      <c r="AK239" s="1">
        <f t="shared" si="43"/>
        <v>0</v>
      </c>
      <c r="AL239">
        <v>0</v>
      </c>
      <c r="AM239">
        <v>0</v>
      </c>
      <c r="AN239">
        <v>0</v>
      </c>
      <c r="AO239" s="1">
        <f t="shared" si="33"/>
        <v>40000</v>
      </c>
      <c r="AP239">
        <v>0</v>
      </c>
      <c r="AQ239">
        <v>0</v>
      </c>
      <c r="AR239">
        <v>0</v>
      </c>
      <c r="AS239">
        <v>0</v>
      </c>
      <c r="AT239">
        <v>0</v>
      </c>
    </row>
    <row r="240" spans="1:46" x14ac:dyDescent="0.3">
      <c r="A240" t="str">
        <f t="shared" si="34"/>
        <v>525210290011</v>
      </c>
      <c r="B240" s="99">
        <v>5</v>
      </c>
      <c r="C240" s="99" t="str">
        <f t="shared" si="35"/>
        <v>252</v>
      </c>
      <c r="D240" s="99" t="str">
        <f t="shared" si="36"/>
        <v>1</v>
      </c>
      <c r="E240" t="str">
        <f t="shared" si="37"/>
        <v>0</v>
      </c>
      <c r="F240" s="106">
        <f t="shared" si="38"/>
        <v>29</v>
      </c>
      <c r="G240" s="106" t="str">
        <f t="shared" si="39"/>
        <v>00</v>
      </c>
      <c r="H240" s="99">
        <v>11</v>
      </c>
      <c r="I240" t="str">
        <f t="shared" si="40"/>
        <v>1.1-00-26-08_26-2-023_26-29-2521-00</v>
      </c>
      <c r="J240" t="s">
        <v>124</v>
      </c>
      <c r="K240" t="s">
        <v>125</v>
      </c>
      <c r="L240" t="s">
        <v>81</v>
      </c>
      <c r="M240" t="s">
        <v>82</v>
      </c>
      <c r="N240" t="s">
        <v>49</v>
      </c>
      <c r="O240" t="s">
        <v>1166</v>
      </c>
      <c r="P240" t="s">
        <v>50</v>
      </c>
      <c r="Q240" t="s">
        <v>51</v>
      </c>
      <c r="R240">
        <v>2</v>
      </c>
      <c r="S240" t="s">
        <v>180</v>
      </c>
      <c r="T240" s="96">
        <v>29</v>
      </c>
      <c r="U240" t="s">
        <v>327</v>
      </c>
      <c r="V240" t="s">
        <v>328</v>
      </c>
      <c r="W240" t="s">
        <v>329</v>
      </c>
      <c r="X240">
        <v>2000</v>
      </c>
      <c r="Y240" t="s">
        <v>66</v>
      </c>
      <c r="Z240" t="str">
        <f t="shared" si="41"/>
        <v>252</v>
      </c>
      <c r="AA240">
        <v>2521</v>
      </c>
      <c r="AB240" t="s">
        <v>185</v>
      </c>
      <c r="AC240" s="96" t="s">
        <v>1148</v>
      </c>
      <c r="AD240" t="s">
        <v>57</v>
      </c>
      <c r="AE240" s="2">
        <v>40000</v>
      </c>
      <c r="AF240" s="1">
        <v>40000</v>
      </c>
      <c r="AG240">
        <v>0</v>
      </c>
      <c r="AH240">
        <v>0</v>
      </c>
      <c r="AI240">
        <f t="shared" si="42"/>
        <v>0</v>
      </c>
      <c r="AJ240">
        <v>0</v>
      </c>
      <c r="AK240" s="1">
        <f t="shared" si="43"/>
        <v>0</v>
      </c>
      <c r="AL240">
        <v>0</v>
      </c>
      <c r="AM240">
        <v>0</v>
      </c>
      <c r="AN240">
        <v>0</v>
      </c>
      <c r="AO240" s="1">
        <f t="shared" si="33"/>
        <v>40000</v>
      </c>
      <c r="AP240">
        <v>0</v>
      </c>
      <c r="AQ240">
        <v>0</v>
      </c>
      <c r="AR240">
        <v>0</v>
      </c>
      <c r="AS240">
        <v>0</v>
      </c>
      <c r="AT240">
        <v>0</v>
      </c>
    </row>
    <row r="241" spans="1:46" x14ac:dyDescent="0.3">
      <c r="A241" t="str">
        <f t="shared" si="34"/>
        <v>527210290011</v>
      </c>
      <c r="B241" s="99">
        <v>5</v>
      </c>
      <c r="C241" s="99" t="str">
        <f t="shared" si="35"/>
        <v>272</v>
      </c>
      <c r="D241" s="99" t="str">
        <f t="shared" si="36"/>
        <v>1</v>
      </c>
      <c r="E241" t="str">
        <f t="shared" si="37"/>
        <v>0</v>
      </c>
      <c r="F241" s="106">
        <f t="shared" si="38"/>
        <v>29</v>
      </c>
      <c r="G241" s="106" t="str">
        <f t="shared" si="39"/>
        <v>00</v>
      </c>
      <c r="H241" s="99">
        <v>11</v>
      </c>
      <c r="I241" t="str">
        <f t="shared" si="40"/>
        <v>1.1-00-26-08_26-2-023_26-29-2721-00</v>
      </c>
      <c r="J241" t="s">
        <v>124</v>
      </c>
      <c r="K241" t="s">
        <v>125</v>
      </c>
      <c r="L241" t="s">
        <v>81</v>
      </c>
      <c r="M241" t="s">
        <v>82</v>
      </c>
      <c r="N241" t="s">
        <v>49</v>
      </c>
      <c r="O241" t="s">
        <v>1166</v>
      </c>
      <c r="P241" t="s">
        <v>50</v>
      </c>
      <c r="Q241" t="s">
        <v>51</v>
      </c>
      <c r="R241">
        <v>2</v>
      </c>
      <c r="S241" t="s">
        <v>180</v>
      </c>
      <c r="T241" s="96">
        <v>29</v>
      </c>
      <c r="U241" t="s">
        <v>327</v>
      </c>
      <c r="V241" t="s">
        <v>328</v>
      </c>
      <c r="W241" t="s">
        <v>329</v>
      </c>
      <c r="X241">
        <v>2000</v>
      </c>
      <c r="Y241" t="s">
        <v>66</v>
      </c>
      <c r="Z241" t="str">
        <f t="shared" si="41"/>
        <v>272</v>
      </c>
      <c r="AA241">
        <v>2721</v>
      </c>
      <c r="AB241" t="s">
        <v>142</v>
      </c>
      <c r="AC241" s="96" t="s">
        <v>1148</v>
      </c>
      <c r="AD241" t="s">
        <v>57</v>
      </c>
      <c r="AE241" s="2">
        <v>90000</v>
      </c>
      <c r="AF241" s="1">
        <v>90000</v>
      </c>
      <c r="AG241">
        <v>0</v>
      </c>
      <c r="AH241">
        <v>0</v>
      </c>
      <c r="AI241">
        <f t="shared" si="42"/>
        <v>0</v>
      </c>
      <c r="AJ241">
        <v>0</v>
      </c>
      <c r="AK241" s="1">
        <f t="shared" si="43"/>
        <v>0</v>
      </c>
      <c r="AL241">
        <v>0</v>
      </c>
      <c r="AM241">
        <v>0</v>
      </c>
      <c r="AN241">
        <v>0</v>
      </c>
      <c r="AO241" s="1">
        <f t="shared" si="33"/>
        <v>90000</v>
      </c>
      <c r="AP241">
        <v>0</v>
      </c>
      <c r="AQ241">
        <v>0</v>
      </c>
      <c r="AR241">
        <v>0</v>
      </c>
      <c r="AS241">
        <v>0</v>
      </c>
      <c r="AT241">
        <v>0</v>
      </c>
    </row>
    <row r="242" spans="1:46" x14ac:dyDescent="0.3">
      <c r="A242" t="str">
        <f t="shared" si="34"/>
        <v>529110290011</v>
      </c>
      <c r="B242" s="99">
        <v>5</v>
      </c>
      <c r="C242" s="99" t="str">
        <f t="shared" si="35"/>
        <v>291</v>
      </c>
      <c r="D242" s="99" t="str">
        <f t="shared" si="36"/>
        <v>1</v>
      </c>
      <c r="E242" t="str">
        <f t="shared" si="37"/>
        <v>0</v>
      </c>
      <c r="F242" s="106">
        <f t="shared" si="38"/>
        <v>29</v>
      </c>
      <c r="G242" s="106" t="str">
        <f t="shared" si="39"/>
        <v>00</v>
      </c>
      <c r="H242" s="99">
        <v>11</v>
      </c>
      <c r="I242" t="str">
        <f t="shared" si="40"/>
        <v>1.1-00-26-08_26-2-023_26-29-2911-00</v>
      </c>
      <c r="J242" t="s">
        <v>124</v>
      </c>
      <c r="K242" t="s">
        <v>125</v>
      </c>
      <c r="L242" t="s">
        <v>81</v>
      </c>
      <c r="M242" t="s">
        <v>82</v>
      </c>
      <c r="N242" t="s">
        <v>49</v>
      </c>
      <c r="O242" t="s">
        <v>1166</v>
      </c>
      <c r="P242" t="s">
        <v>50</v>
      </c>
      <c r="Q242" t="s">
        <v>51</v>
      </c>
      <c r="R242">
        <v>2</v>
      </c>
      <c r="S242" t="s">
        <v>180</v>
      </c>
      <c r="T242" s="96">
        <v>29</v>
      </c>
      <c r="U242" t="s">
        <v>327</v>
      </c>
      <c r="V242" t="s">
        <v>328</v>
      </c>
      <c r="W242" t="s">
        <v>329</v>
      </c>
      <c r="X242">
        <v>2000</v>
      </c>
      <c r="Y242" t="s">
        <v>66</v>
      </c>
      <c r="Z242" t="str">
        <f t="shared" si="41"/>
        <v>291</v>
      </c>
      <c r="AA242">
        <v>2911</v>
      </c>
      <c r="AB242" t="s">
        <v>143</v>
      </c>
      <c r="AC242" s="96" t="s">
        <v>1148</v>
      </c>
      <c r="AD242" t="s">
        <v>57</v>
      </c>
      <c r="AE242" s="2">
        <v>200000</v>
      </c>
      <c r="AF242" s="1">
        <v>200000</v>
      </c>
      <c r="AG242">
        <v>0</v>
      </c>
      <c r="AH242">
        <v>0</v>
      </c>
      <c r="AI242">
        <f t="shared" si="42"/>
        <v>0</v>
      </c>
      <c r="AJ242">
        <v>0</v>
      </c>
      <c r="AK242" s="1">
        <f t="shared" si="43"/>
        <v>0</v>
      </c>
      <c r="AL242">
        <v>0</v>
      </c>
      <c r="AM242">
        <v>0</v>
      </c>
      <c r="AN242">
        <v>0</v>
      </c>
      <c r="AO242" s="1">
        <f t="shared" si="33"/>
        <v>200000</v>
      </c>
      <c r="AP242">
        <v>0</v>
      </c>
      <c r="AQ242">
        <v>0</v>
      </c>
      <c r="AR242">
        <v>0</v>
      </c>
      <c r="AS242">
        <v>0</v>
      </c>
      <c r="AT242">
        <v>0</v>
      </c>
    </row>
    <row r="243" spans="1:46" x14ac:dyDescent="0.3">
      <c r="A243" t="str">
        <f t="shared" si="34"/>
        <v>535710290011</v>
      </c>
      <c r="B243" s="99">
        <v>5</v>
      </c>
      <c r="C243" s="99" t="str">
        <f t="shared" si="35"/>
        <v>357</v>
      </c>
      <c r="D243" s="99" t="str">
        <f t="shared" si="36"/>
        <v>1</v>
      </c>
      <c r="E243" t="str">
        <f t="shared" si="37"/>
        <v>0</v>
      </c>
      <c r="F243" s="106">
        <f t="shared" si="38"/>
        <v>29</v>
      </c>
      <c r="G243" s="106" t="str">
        <f t="shared" si="39"/>
        <v>00</v>
      </c>
      <c r="H243" s="99">
        <v>11</v>
      </c>
      <c r="I243" t="str">
        <f t="shared" si="40"/>
        <v>1.1-00-26-08_26-2-023_26-29-3571-00</v>
      </c>
      <c r="J243" t="s">
        <v>124</v>
      </c>
      <c r="K243" t="s">
        <v>125</v>
      </c>
      <c r="L243" t="s">
        <v>81</v>
      </c>
      <c r="M243" t="s">
        <v>82</v>
      </c>
      <c r="N243" t="s">
        <v>49</v>
      </c>
      <c r="O243" t="s">
        <v>1166</v>
      </c>
      <c r="P243" t="s">
        <v>50</v>
      </c>
      <c r="Q243" t="s">
        <v>51</v>
      </c>
      <c r="R243">
        <v>2</v>
      </c>
      <c r="S243" t="s">
        <v>180</v>
      </c>
      <c r="T243" s="96">
        <v>29</v>
      </c>
      <c r="U243" t="s">
        <v>327</v>
      </c>
      <c r="V243" t="s">
        <v>328</v>
      </c>
      <c r="W243" t="s">
        <v>329</v>
      </c>
      <c r="X243">
        <v>3000</v>
      </c>
      <c r="Y243" t="s">
        <v>44</v>
      </c>
      <c r="Z243" t="str">
        <f t="shared" si="41"/>
        <v>357</v>
      </c>
      <c r="AA243">
        <v>3571</v>
      </c>
      <c r="AB243" t="s">
        <v>117</v>
      </c>
      <c r="AC243" s="96" t="s">
        <v>1148</v>
      </c>
      <c r="AD243" t="s">
        <v>57</v>
      </c>
      <c r="AE243" s="2">
        <v>400000</v>
      </c>
      <c r="AF243" s="1">
        <v>400000</v>
      </c>
      <c r="AG243">
        <v>0</v>
      </c>
      <c r="AH243">
        <v>0</v>
      </c>
      <c r="AI243">
        <f t="shared" si="42"/>
        <v>0</v>
      </c>
      <c r="AJ243">
        <v>0</v>
      </c>
      <c r="AK243" s="1">
        <f t="shared" si="43"/>
        <v>0</v>
      </c>
      <c r="AL243">
        <v>0</v>
      </c>
      <c r="AM243">
        <v>0</v>
      </c>
      <c r="AN243">
        <v>0</v>
      </c>
      <c r="AO243" s="1">
        <f t="shared" si="33"/>
        <v>400000</v>
      </c>
      <c r="AP243">
        <v>0</v>
      </c>
      <c r="AQ243">
        <v>0</v>
      </c>
      <c r="AR243">
        <v>0</v>
      </c>
      <c r="AS243">
        <v>0</v>
      </c>
      <c r="AT243">
        <v>0</v>
      </c>
    </row>
    <row r="244" spans="1:46" x14ac:dyDescent="0.3">
      <c r="A244" t="str">
        <f t="shared" si="34"/>
        <v>556210290011</v>
      </c>
      <c r="B244" s="99">
        <v>5</v>
      </c>
      <c r="C244" s="99" t="str">
        <f t="shared" si="35"/>
        <v>562</v>
      </c>
      <c r="D244" s="99" t="str">
        <f t="shared" si="36"/>
        <v>1</v>
      </c>
      <c r="E244" t="str">
        <f t="shared" si="37"/>
        <v>0</v>
      </c>
      <c r="F244" s="106">
        <f t="shared" si="38"/>
        <v>29</v>
      </c>
      <c r="G244" s="106" t="str">
        <f t="shared" si="39"/>
        <v>00</v>
      </c>
      <c r="H244" s="99">
        <v>11</v>
      </c>
      <c r="I244" t="str">
        <f t="shared" si="40"/>
        <v>1.1-00-26-08_26-2-023_26-29-5621-00</v>
      </c>
      <c r="J244" t="s">
        <v>124</v>
      </c>
      <c r="K244" t="s">
        <v>125</v>
      </c>
      <c r="L244" t="s">
        <v>81</v>
      </c>
      <c r="M244" t="s">
        <v>82</v>
      </c>
      <c r="N244" t="s">
        <v>49</v>
      </c>
      <c r="O244" t="s">
        <v>1166</v>
      </c>
      <c r="P244" t="s">
        <v>50</v>
      </c>
      <c r="Q244" t="s">
        <v>51</v>
      </c>
      <c r="R244">
        <v>2</v>
      </c>
      <c r="S244" t="s">
        <v>180</v>
      </c>
      <c r="T244" s="96">
        <v>29</v>
      </c>
      <c r="U244" t="s">
        <v>327</v>
      </c>
      <c r="V244" t="s">
        <v>328</v>
      </c>
      <c r="W244" t="s">
        <v>329</v>
      </c>
      <c r="X244">
        <v>5000</v>
      </c>
      <c r="Y244" t="s">
        <v>70</v>
      </c>
      <c r="Z244" t="str">
        <f t="shared" si="41"/>
        <v>562</v>
      </c>
      <c r="AA244">
        <v>5621</v>
      </c>
      <c r="AB244" t="s">
        <v>330</v>
      </c>
      <c r="AC244" s="96" t="s">
        <v>1148</v>
      </c>
      <c r="AD244" t="s">
        <v>57</v>
      </c>
      <c r="AE244" s="2">
        <v>180000</v>
      </c>
      <c r="AF244" s="1">
        <v>180000</v>
      </c>
      <c r="AG244">
        <v>0</v>
      </c>
      <c r="AH244">
        <v>0</v>
      </c>
      <c r="AI244">
        <f t="shared" si="42"/>
        <v>0</v>
      </c>
      <c r="AJ244">
        <v>0</v>
      </c>
      <c r="AK244" s="1">
        <f t="shared" si="43"/>
        <v>0</v>
      </c>
      <c r="AL244">
        <v>0</v>
      </c>
      <c r="AM244">
        <v>0</v>
      </c>
      <c r="AN244">
        <v>0</v>
      </c>
      <c r="AO244" s="1">
        <f t="shared" si="33"/>
        <v>180000</v>
      </c>
      <c r="AP244">
        <v>0</v>
      </c>
      <c r="AQ244">
        <v>0</v>
      </c>
      <c r="AR244">
        <v>0</v>
      </c>
      <c r="AS244">
        <v>0</v>
      </c>
      <c r="AT244">
        <v>0</v>
      </c>
    </row>
    <row r="245" spans="1:46" x14ac:dyDescent="0.3">
      <c r="A245" t="str">
        <f t="shared" si="34"/>
        <v>535110340011</v>
      </c>
      <c r="B245" s="99">
        <v>5</v>
      </c>
      <c r="C245" s="99" t="str">
        <f t="shared" si="35"/>
        <v>351</v>
      </c>
      <c r="D245" s="99" t="str">
        <f t="shared" si="36"/>
        <v>1</v>
      </c>
      <c r="E245" t="str">
        <f t="shared" si="37"/>
        <v>0</v>
      </c>
      <c r="F245" s="106">
        <f t="shared" si="38"/>
        <v>34</v>
      </c>
      <c r="G245" s="106" t="str">
        <f t="shared" si="39"/>
        <v>00</v>
      </c>
      <c r="H245" s="99">
        <v>11</v>
      </c>
      <c r="I245" t="str">
        <f t="shared" si="40"/>
        <v>1.1-00-26-09_26-1-027_26-34-3511-00</v>
      </c>
      <c r="J245" t="s">
        <v>124</v>
      </c>
      <c r="K245" t="s">
        <v>125</v>
      </c>
      <c r="L245" t="s">
        <v>81</v>
      </c>
      <c r="M245" t="s">
        <v>82</v>
      </c>
      <c r="N245" t="s">
        <v>49</v>
      </c>
      <c r="O245" t="s">
        <v>1166</v>
      </c>
      <c r="P245" t="s">
        <v>331</v>
      </c>
      <c r="Q245" t="s">
        <v>332</v>
      </c>
      <c r="R245">
        <v>1</v>
      </c>
      <c r="S245" t="s">
        <v>62</v>
      </c>
      <c r="T245" s="96">
        <v>34</v>
      </c>
      <c r="U245" t="s">
        <v>333</v>
      </c>
      <c r="V245" t="s">
        <v>334</v>
      </c>
      <c r="W245" t="s">
        <v>335</v>
      </c>
      <c r="X245">
        <v>3000</v>
      </c>
      <c r="Y245" t="s">
        <v>44</v>
      </c>
      <c r="Z245" t="str">
        <f t="shared" si="41"/>
        <v>351</v>
      </c>
      <c r="AA245">
        <v>3511</v>
      </c>
      <c r="AB245" t="s">
        <v>257</v>
      </c>
      <c r="AC245" s="96" t="s">
        <v>1148</v>
      </c>
      <c r="AD245" t="s">
        <v>57</v>
      </c>
      <c r="AE245" s="2">
        <v>29232000</v>
      </c>
      <c r="AF245" s="1">
        <v>29232000</v>
      </c>
      <c r="AG245" s="1">
        <v>2436000</v>
      </c>
      <c r="AH245" s="1">
        <v>2436000</v>
      </c>
      <c r="AI245">
        <f t="shared" si="42"/>
        <v>2436000</v>
      </c>
      <c r="AJ245">
        <v>0</v>
      </c>
      <c r="AK245" s="1">
        <f t="shared" si="43"/>
        <v>0</v>
      </c>
      <c r="AL245">
        <v>0</v>
      </c>
      <c r="AM245">
        <v>0</v>
      </c>
      <c r="AN245">
        <v>0</v>
      </c>
      <c r="AO245" s="1">
        <f t="shared" si="33"/>
        <v>26796000</v>
      </c>
      <c r="AP245">
        <v>0</v>
      </c>
      <c r="AQ245">
        <v>0</v>
      </c>
      <c r="AR245">
        <v>0</v>
      </c>
      <c r="AS245">
        <v>0</v>
      </c>
      <c r="AT245">
        <v>0</v>
      </c>
    </row>
    <row r="246" spans="1:46" x14ac:dyDescent="0.3">
      <c r="A246" t="str">
        <f t="shared" si="34"/>
        <v>538210350011</v>
      </c>
      <c r="B246" s="99">
        <v>5</v>
      </c>
      <c r="C246" s="99" t="str">
        <f t="shared" si="35"/>
        <v>382</v>
      </c>
      <c r="D246" s="99" t="str">
        <f t="shared" si="36"/>
        <v>1</v>
      </c>
      <c r="E246" t="str">
        <f t="shared" si="37"/>
        <v>0</v>
      </c>
      <c r="F246" s="106">
        <f t="shared" si="38"/>
        <v>35</v>
      </c>
      <c r="G246" s="106" t="str">
        <f t="shared" si="39"/>
        <v>00</v>
      </c>
      <c r="H246" s="99">
        <v>11</v>
      </c>
      <c r="I246" t="str">
        <f t="shared" si="40"/>
        <v>1.1-00-26-09_26-1-027_26-35-3821-00</v>
      </c>
      <c r="J246" t="s">
        <v>124</v>
      </c>
      <c r="K246" t="s">
        <v>125</v>
      </c>
      <c r="L246" t="s">
        <v>81</v>
      </c>
      <c r="M246" t="s">
        <v>82</v>
      </c>
      <c r="N246" t="s">
        <v>49</v>
      </c>
      <c r="O246" t="s">
        <v>1166</v>
      </c>
      <c r="P246" t="s">
        <v>331</v>
      </c>
      <c r="Q246" t="s">
        <v>332</v>
      </c>
      <c r="R246">
        <v>1</v>
      </c>
      <c r="S246" t="s">
        <v>62</v>
      </c>
      <c r="T246" s="96">
        <v>35</v>
      </c>
      <c r="U246" t="s">
        <v>336</v>
      </c>
      <c r="V246" t="s">
        <v>334</v>
      </c>
      <c r="W246" t="s">
        <v>335</v>
      </c>
      <c r="X246">
        <v>3000</v>
      </c>
      <c r="Y246" t="s">
        <v>44</v>
      </c>
      <c r="Z246" t="str">
        <f t="shared" si="41"/>
        <v>382</v>
      </c>
      <c r="AA246">
        <v>3821</v>
      </c>
      <c r="AB246" t="s">
        <v>144</v>
      </c>
      <c r="AC246" s="96" t="s">
        <v>1148</v>
      </c>
      <c r="AD246" t="s">
        <v>57</v>
      </c>
      <c r="AE246" s="2">
        <v>4500000</v>
      </c>
      <c r="AF246" s="1">
        <v>4500000</v>
      </c>
      <c r="AG246">
        <v>0</v>
      </c>
      <c r="AH246">
        <v>0</v>
      </c>
      <c r="AI246">
        <f t="shared" si="42"/>
        <v>0</v>
      </c>
      <c r="AJ246">
        <v>0</v>
      </c>
      <c r="AK246" s="1">
        <f t="shared" si="43"/>
        <v>0</v>
      </c>
      <c r="AL246">
        <v>0</v>
      </c>
      <c r="AM246">
        <v>0</v>
      </c>
      <c r="AN246">
        <v>0</v>
      </c>
      <c r="AO246" s="1">
        <f t="shared" si="33"/>
        <v>4500000</v>
      </c>
      <c r="AP246">
        <v>0</v>
      </c>
      <c r="AQ246">
        <v>0</v>
      </c>
      <c r="AR246">
        <v>0</v>
      </c>
      <c r="AS246">
        <v>0</v>
      </c>
      <c r="AT246">
        <v>0</v>
      </c>
    </row>
    <row r="247" spans="1:46" x14ac:dyDescent="0.3">
      <c r="A247" t="str">
        <f t="shared" si="34"/>
        <v>521710420011</v>
      </c>
      <c r="B247" s="99">
        <v>5</v>
      </c>
      <c r="C247" s="99" t="str">
        <f t="shared" si="35"/>
        <v>217</v>
      </c>
      <c r="D247" s="99" t="str">
        <f t="shared" si="36"/>
        <v>1</v>
      </c>
      <c r="E247" t="str">
        <f t="shared" si="37"/>
        <v>0</v>
      </c>
      <c r="F247" s="106">
        <f t="shared" si="38"/>
        <v>42</v>
      </c>
      <c r="G247" s="106" t="str">
        <f t="shared" si="39"/>
        <v>00</v>
      </c>
      <c r="H247" s="99">
        <v>11</v>
      </c>
      <c r="I247" t="str">
        <f t="shared" si="40"/>
        <v>1.1-00-26-09_26-1-030_26-42-2171-00</v>
      </c>
      <c r="J247" t="s">
        <v>124</v>
      </c>
      <c r="K247" t="s">
        <v>125</v>
      </c>
      <c r="L247" t="s">
        <v>81</v>
      </c>
      <c r="M247" t="s">
        <v>82</v>
      </c>
      <c r="N247" t="s">
        <v>49</v>
      </c>
      <c r="O247" t="s">
        <v>1166</v>
      </c>
      <c r="P247" t="s">
        <v>331</v>
      </c>
      <c r="Q247" t="s">
        <v>332</v>
      </c>
      <c r="R247">
        <v>1</v>
      </c>
      <c r="S247" t="s">
        <v>62</v>
      </c>
      <c r="T247" s="96">
        <v>42</v>
      </c>
      <c r="U247" t="s">
        <v>337</v>
      </c>
      <c r="V247" t="s">
        <v>338</v>
      </c>
      <c r="W247" t="s">
        <v>339</v>
      </c>
      <c r="X247">
        <v>2000</v>
      </c>
      <c r="Y247" t="s">
        <v>66</v>
      </c>
      <c r="Z247" t="str">
        <f t="shared" si="41"/>
        <v>217</v>
      </c>
      <c r="AA247">
        <v>2171</v>
      </c>
      <c r="AB247" t="s">
        <v>340</v>
      </c>
      <c r="AC247" s="96" t="s">
        <v>1148</v>
      </c>
      <c r="AD247" t="s">
        <v>57</v>
      </c>
      <c r="AE247" s="2">
        <v>200000</v>
      </c>
      <c r="AF247" s="1">
        <v>200000</v>
      </c>
      <c r="AG247">
        <v>0</v>
      </c>
      <c r="AH247">
        <v>0</v>
      </c>
      <c r="AI247">
        <f t="shared" si="42"/>
        <v>0</v>
      </c>
      <c r="AJ247">
        <v>0</v>
      </c>
      <c r="AK247" s="1">
        <f t="shared" si="43"/>
        <v>0</v>
      </c>
      <c r="AL247">
        <v>0</v>
      </c>
      <c r="AM247">
        <v>0</v>
      </c>
      <c r="AN247">
        <v>0</v>
      </c>
      <c r="AO247" s="1">
        <f t="shared" si="33"/>
        <v>200000</v>
      </c>
      <c r="AP247">
        <v>0</v>
      </c>
      <c r="AQ247">
        <v>0</v>
      </c>
      <c r="AR247">
        <v>0</v>
      </c>
      <c r="AS247">
        <v>0</v>
      </c>
      <c r="AT247">
        <v>0</v>
      </c>
    </row>
    <row r="248" spans="1:46" x14ac:dyDescent="0.3">
      <c r="A248" t="str">
        <f t="shared" si="34"/>
        <v>538210420011</v>
      </c>
      <c r="B248" s="99">
        <v>5</v>
      </c>
      <c r="C248" s="99" t="str">
        <f t="shared" si="35"/>
        <v>382</v>
      </c>
      <c r="D248" s="99" t="str">
        <f t="shared" si="36"/>
        <v>1</v>
      </c>
      <c r="E248" t="str">
        <f t="shared" si="37"/>
        <v>0</v>
      </c>
      <c r="F248" s="106">
        <f t="shared" si="38"/>
        <v>42</v>
      </c>
      <c r="G248" s="106" t="str">
        <f t="shared" si="39"/>
        <v>00</v>
      </c>
      <c r="H248" s="99">
        <v>11</v>
      </c>
      <c r="I248" t="str">
        <f t="shared" si="40"/>
        <v>1.1-00-26-09_26-1-030_26-42-3821-00</v>
      </c>
      <c r="J248" t="s">
        <v>124</v>
      </c>
      <c r="K248" t="s">
        <v>125</v>
      </c>
      <c r="L248" t="s">
        <v>81</v>
      </c>
      <c r="M248" t="s">
        <v>82</v>
      </c>
      <c r="N248" t="s">
        <v>49</v>
      </c>
      <c r="O248" t="s">
        <v>1166</v>
      </c>
      <c r="P248" t="s">
        <v>331</v>
      </c>
      <c r="Q248" t="s">
        <v>332</v>
      </c>
      <c r="R248">
        <v>1</v>
      </c>
      <c r="S248" t="s">
        <v>62</v>
      </c>
      <c r="T248" s="96">
        <v>42</v>
      </c>
      <c r="U248" t="s">
        <v>337</v>
      </c>
      <c r="V248" t="s">
        <v>338</v>
      </c>
      <c r="W248" t="s">
        <v>339</v>
      </c>
      <c r="X248">
        <v>3000</v>
      </c>
      <c r="Y248" t="s">
        <v>44</v>
      </c>
      <c r="Z248" t="str">
        <f t="shared" si="41"/>
        <v>382</v>
      </c>
      <c r="AA248">
        <v>3821</v>
      </c>
      <c r="AB248" t="s">
        <v>144</v>
      </c>
      <c r="AC248" s="96" t="s">
        <v>1148</v>
      </c>
      <c r="AD248" t="s">
        <v>57</v>
      </c>
      <c r="AE248" s="2">
        <v>1500000</v>
      </c>
      <c r="AF248" s="1">
        <v>1500000</v>
      </c>
      <c r="AG248">
        <v>0</v>
      </c>
      <c r="AH248">
        <v>0</v>
      </c>
      <c r="AI248">
        <f t="shared" si="42"/>
        <v>0</v>
      </c>
      <c r="AJ248">
        <v>0</v>
      </c>
      <c r="AK248" s="1">
        <f t="shared" si="43"/>
        <v>0</v>
      </c>
      <c r="AL248">
        <v>0</v>
      </c>
      <c r="AM248">
        <v>0</v>
      </c>
      <c r="AN248">
        <v>0</v>
      </c>
      <c r="AO248" s="1">
        <f t="shared" si="33"/>
        <v>1500000</v>
      </c>
      <c r="AP248">
        <v>0</v>
      </c>
      <c r="AQ248">
        <v>0</v>
      </c>
      <c r="AR248">
        <v>0</v>
      </c>
      <c r="AS248">
        <v>0</v>
      </c>
      <c r="AT248">
        <v>0</v>
      </c>
    </row>
    <row r="249" spans="1:46" x14ac:dyDescent="0.3">
      <c r="A249" t="str">
        <f t="shared" si="34"/>
        <v>556710420011</v>
      </c>
      <c r="B249" s="99">
        <v>5</v>
      </c>
      <c r="C249" s="99" t="str">
        <f t="shared" si="35"/>
        <v>567</v>
      </c>
      <c r="D249" s="99" t="str">
        <f t="shared" si="36"/>
        <v>1</v>
      </c>
      <c r="E249" t="str">
        <f t="shared" si="37"/>
        <v>0</v>
      </c>
      <c r="F249" s="106">
        <f t="shared" si="38"/>
        <v>42</v>
      </c>
      <c r="G249" s="106" t="str">
        <f t="shared" si="39"/>
        <v>00</v>
      </c>
      <c r="H249" s="99">
        <v>11</v>
      </c>
      <c r="I249" t="str">
        <f t="shared" si="40"/>
        <v>1.1-00-26-09_26-1-030_26-42-5671-00</v>
      </c>
      <c r="J249" t="s">
        <v>124</v>
      </c>
      <c r="K249" t="s">
        <v>125</v>
      </c>
      <c r="L249" t="s">
        <v>81</v>
      </c>
      <c r="M249" t="s">
        <v>82</v>
      </c>
      <c r="N249" t="s">
        <v>49</v>
      </c>
      <c r="O249" t="s">
        <v>1166</v>
      </c>
      <c r="P249" t="s">
        <v>331</v>
      </c>
      <c r="Q249" t="s">
        <v>332</v>
      </c>
      <c r="R249">
        <v>1</v>
      </c>
      <c r="S249" t="s">
        <v>62</v>
      </c>
      <c r="T249" s="96">
        <v>42</v>
      </c>
      <c r="U249" t="s">
        <v>337</v>
      </c>
      <c r="V249" t="s">
        <v>338</v>
      </c>
      <c r="W249" t="s">
        <v>339</v>
      </c>
      <c r="X249">
        <v>5000</v>
      </c>
      <c r="Y249" t="s">
        <v>70</v>
      </c>
      <c r="Z249" t="str">
        <f t="shared" si="41"/>
        <v>567</v>
      </c>
      <c r="AA249">
        <v>5671</v>
      </c>
      <c r="AB249" t="s">
        <v>320</v>
      </c>
      <c r="AC249" s="96" t="s">
        <v>1148</v>
      </c>
      <c r="AD249" t="s">
        <v>57</v>
      </c>
      <c r="AE249" s="2">
        <v>150000</v>
      </c>
      <c r="AF249" s="1">
        <v>150000</v>
      </c>
      <c r="AG249">
        <v>0</v>
      </c>
      <c r="AH249">
        <v>0</v>
      </c>
      <c r="AI249">
        <f t="shared" si="42"/>
        <v>0</v>
      </c>
      <c r="AJ249">
        <v>0</v>
      </c>
      <c r="AK249" s="1">
        <f t="shared" si="43"/>
        <v>0</v>
      </c>
      <c r="AL249">
        <v>0</v>
      </c>
      <c r="AM249">
        <v>0</v>
      </c>
      <c r="AN249">
        <v>0</v>
      </c>
      <c r="AO249" s="1">
        <f t="shared" si="33"/>
        <v>150000</v>
      </c>
      <c r="AP249">
        <v>0</v>
      </c>
      <c r="AQ249">
        <v>0</v>
      </c>
      <c r="AR249">
        <v>0</v>
      </c>
      <c r="AS249">
        <v>0</v>
      </c>
      <c r="AT249">
        <v>0</v>
      </c>
    </row>
    <row r="250" spans="1:46" x14ac:dyDescent="0.3">
      <c r="A250" t="str">
        <f t="shared" si="34"/>
        <v>524910360011</v>
      </c>
      <c r="B250" s="99">
        <v>5</v>
      </c>
      <c r="C250" s="99" t="str">
        <f t="shared" si="35"/>
        <v>249</v>
      </c>
      <c r="D250" s="99" t="str">
        <f t="shared" si="36"/>
        <v>1</v>
      </c>
      <c r="E250" t="str">
        <f t="shared" si="37"/>
        <v>0</v>
      </c>
      <c r="F250" s="106">
        <f t="shared" si="38"/>
        <v>36</v>
      </c>
      <c r="G250" s="106" t="str">
        <f t="shared" si="39"/>
        <v>00</v>
      </c>
      <c r="H250" s="99">
        <v>11</v>
      </c>
      <c r="I250" t="str">
        <f t="shared" si="40"/>
        <v>1.1-00-26-09_26-2-028_26-36-2491-00</v>
      </c>
      <c r="J250" t="s">
        <v>124</v>
      </c>
      <c r="K250" t="s">
        <v>125</v>
      </c>
      <c r="L250" t="s">
        <v>81</v>
      </c>
      <c r="M250" t="s">
        <v>82</v>
      </c>
      <c r="N250" t="s">
        <v>49</v>
      </c>
      <c r="O250" t="s">
        <v>1166</v>
      </c>
      <c r="P250" t="s">
        <v>331</v>
      </c>
      <c r="Q250" t="s">
        <v>332</v>
      </c>
      <c r="R250">
        <v>2</v>
      </c>
      <c r="S250" t="s">
        <v>180</v>
      </c>
      <c r="T250" s="96">
        <v>36</v>
      </c>
      <c r="U250" t="s">
        <v>341</v>
      </c>
      <c r="V250" t="s">
        <v>342</v>
      </c>
      <c r="W250" t="s">
        <v>343</v>
      </c>
      <c r="X250">
        <v>2000</v>
      </c>
      <c r="Y250" t="s">
        <v>66</v>
      </c>
      <c r="Z250" t="str">
        <f t="shared" si="41"/>
        <v>249</v>
      </c>
      <c r="AA250">
        <v>2491</v>
      </c>
      <c r="AB250" t="s">
        <v>274</v>
      </c>
      <c r="AC250" s="96" t="s">
        <v>1148</v>
      </c>
      <c r="AD250" t="s">
        <v>57</v>
      </c>
      <c r="AE250" s="2">
        <v>150000</v>
      </c>
      <c r="AF250" s="1">
        <v>150000</v>
      </c>
      <c r="AG250">
        <v>0</v>
      </c>
      <c r="AH250">
        <v>0</v>
      </c>
      <c r="AI250">
        <f t="shared" si="42"/>
        <v>0</v>
      </c>
      <c r="AJ250">
        <v>0</v>
      </c>
      <c r="AK250" s="1">
        <f t="shared" si="43"/>
        <v>0</v>
      </c>
      <c r="AL250">
        <v>0</v>
      </c>
      <c r="AM250">
        <v>0</v>
      </c>
      <c r="AN250">
        <v>0</v>
      </c>
      <c r="AO250" s="1">
        <f t="shared" si="33"/>
        <v>150000</v>
      </c>
      <c r="AP250">
        <v>0</v>
      </c>
      <c r="AQ250">
        <v>0</v>
      </c>
      <c r="AR250">
        <v>0</v>
      </c>
      <c r="AS250">
        <v>0</v>
      </c>
      <c r="AT250">
        <v>0</v>
      </c>
    </row>
    <row r="251" spans="1:46" x14ac:dyDescent="0.3">
      <c r="A251" t="str">
        <f t="shared" si="34"/>
        <v>525210360011</v>
      </c>
      <c r="B251" s="99">
        <v>5</v>
      </c>
      <c r="C251" s="99" t="str">
        <f t="shared" si="35"/>
        <v>252</v>
      </c>
      <c r="D251" s="99" t="str">
        <f t="shared" si="36"/>
        <v>1</v>
      </c>
      <c r="E251" t="str">
        <f t="shared" si="37"/>
        <v>0</v>
      </c>
      <c r="F251" s="106">
        <f t="shared" si="38"/>
        <v>36</v>
      </c>
      <c r="G251" s="106" t="str">
        <f t="shared" si="39"/>
        <v>00</v>
      </c>
      <c r="H251" s="99">
        <v>11</v>
      </c>
      <c r="I251" t="str">
        <f t="shared" si="40"/>
        <v>1.1-00-26-09_26-2-028_26-36-2521-00</v>
      </c>
      <c r="J251" t="s">
        <v>124</v>
      </c>
      <c r="K251" t="s">
        <v>125</v>
      </c>
      <c r="L251" t="s">
        <v>81</v>
      </c>
      <c r="M251" t="s">
        <v>82</v>
      </c>
      <c r="N251" t="s">
        <v>49</v>
      </c>
      <c r="O251" t="s">
        <v>1166</v>
      </c>
      <c r="P251" t="s">
        <v>331</v>
      </c>
      <c r="Q251" t="s">
        <v>332</v>
      </c>
      <c r="R251">
        <v>2</v>
      </c>
      <c r="S251" t="s">
        <v>180</v>
      </c>
      <c r="T251" s="96">
        <v>36</v>
      </c>
      <c r="U251" t="s">
        <v>341</v>
      </c>
      <c r="V251" t="s">
        <v>342</v>
      </c>
      <c r="W251" t="s">
        <v>343</v>
      </c>
      <c r="X251">
        <v>2000</v>
      </c>
      <c r="Y251" t="s">
        <v>66</v>
      </c>
      <c r="Z251" t="str">
        <f t="shared" si="41"/>
        <v>252</v>
      </c>
      <c r="AA251">
        <v>2521</v>
      </c>
      <c r="AB251" t="s">
        <v>185</v>
      </c>
      <c r="AC251" s="96" t="s">
        <v>1148</v>
      </c>
      <c r="AD251" t="s">
        <v>57</v>
      </c>
      <c r="AE251" s="2">
        <v>50000</v>
      </c>
      <c r="AF251" s="1">
        <v>50000</v>
      </c>
      <c r="AG251">
        <v>0</v>
      </c>
      <c r="AH251">
        <v>0</v>
      </c>
      <c r="AI251">
        <f t="shared" si="42"/>
        <v>0</v>
      </c>
      <c r="AJ251">
        <v>0</v>
      </c>
      <c r="AK251" s="1">
        <f t="shared" si="43"/>
        <v>0</v>
      </c>
      <c r="AL251">
        <v>0</v>
      </c>
      <c r="AM251">
        <v>0</v>
      </c>
      <c r="AN251">
        <v>0</v>
      </c>
      <c r="AO251" s="1">
        <f t="shared" si="33"/>
        <v>50000</v>
      </c>
      <c r="AP251">
        <v>0</v>
      </c>
      <c r="AQ251">
        <v>0</v>
      </c>
      <c r="AR251">
        <v>0</v>
      </c>
      <c r="AS251">
        <v>0</v>
      </c>
      <c r="AT251">
        <v>0</v>
      </c>
    </row>
    <row r="252" spans="1:46" x14ac:dyDescent="0.3">
      <c r="A252" t="str">
        <f t="shared" si="34"/>
        <v>538210360011</v>
      </c>
      <c r="B252" s="99">
        <v>5</v>
      </c>
      <c r="C252" s="99" t="str">
        <f t="shared" si="35"/>
        <v>382</v>
      </c>
      <c r="D252" s="99" t="str">
        <f t="shared" si="36"/>
        <v>1</v>
      </c>
      <c r="E252" t="str">
        <f t="shared" si="37"/>
        <v>0</v>
      </c>
      <c r="F252" s="106">
        <f t="shared" si="38"/>
        <v>36</v>
      </c>
      <c r="G252" s="106" t="str">
        <f t="shared" si="39"/>
        <v>00</v>
      </c>
      <c r="H252" s="99">
        <v>11</v>
      </c>
      <c r="I252" t="str">
        <f t="shared" si="40"/>
        <v>1.1-00-26-09_26-2-028_26-36-3821-00</v>
      </c>
      <c r="J252" t="s">
        <v>124</v>
      </c>
      <c r="K252" t="s">
        <v>125</v>
      </c>
      <c r="L252" t="s">
        <v>81</v>
      </c>
      <c r="M252" t="s">
        <v>82</v>
      </c>
      <c r="N252" t="s">
        <v>49</v>
      </c>
      <c r="O252" t="s">
        <v>1166</v>
      </c>
      <c r="P252" t="s">
        <v>331</v>
      </c>
      <c r="Q252" t="s">
        <v>332</v>
      </c>
      <c r="R252">
        <v>2</v>
      </c>
      <c r="S252" t="s">
        <v>180</v>
      </c>
      <c r="T252" s="96">
        <v>36</v>
      </c>
      <c r="U252" t="s">
        <v>341</v>
      </c>
      <c r="V252" t="s">
        <v>342</v>
      </c>
      <c r="W252" t="s">
        <v>343</v>
      </c>
      <c r="X252">
        <v>3000</v>
      </c>
      <c r="Y252" t="s">
        <v>44</v>
      </c>
      <c r="Z252" t="str">
        <f t="shared" si="41"/>
        <v>382</v>
      </c>
      <c r="AA252">
        <v>3821</v>
      </c>
      <c r="AB252" t="s">
        <v>144</v>
      </c>
      <c r="AC252" s="96" t="s">
        <v>1148</v>
      </c>
      <c r="AD252" t="s">
        <v>57</v>
      </c>
      <c r="AE252" s="2">
        <v>50000</v>
      </c>
      <c r="AF252" s="1">
        <v>49991.519999999997</v>
      </c>
      <c r="AG252">
        <v>0</v>
      </c>
      <c r="AH252">
        <v>0</v>
      </c>
      <c r="AI252">
        <f t="shared" si="42"/>
        <v>0</v>
      </c>
      <c r="AJ252">
        <v>0</v>
      </c>
      <c r="AK252" s="1">
        <f t="shared" si="43"/>
        <v>0</v>
      </c>
      <c r="AL252">
        <v>0</v>
      </c>
      <c r="AM252">
        <v>0</v>
      </c>
      <c r="AN252">
        <v>0</v>
      </c>
      <c r="AO252" s="1">
        <f t="shared" si="33"/>
        <v>50000</v>
      </c>
      <c r="AP252">
        <v>0</v>
      </c>
      <c r="AQ252">
        <v>8.48</v>
      </c>
      <c r="AR252">
        <v>0</v>
      </c>
      <c r="AS252">
        <v>0</v>
      </c>
      <c r="AT252">
        <v>8.48</v>
      </c>
    </row>
    <row r="253" spans="1:46" x14ac:dyDescent="0.3">
      <c r="A253" t="str">
        <f t="shared" si="34"/>
        <v>538210362911</v>
      </c>
      <c r="B253" s="99">
        <v>5</v>
      </c>
      <c r="C253" s="99" t="str">
        <f t="shared" si="35"/>
        <v>382</v>
      </c>
      <c r="D253" s="99" t="str">
        <f t="shared" si="36"/>
        <v>1</v>
      </c>
      <c r="E253" t="str">
        <f t="shared" si="37"/>
        <v>0</v>
      </c>
      <c r="F253" s="106">
        <f t="shared" si="38"/>
        <v>36</v>
      </c>
      <c r="G253" s="106">
        <f t="shared" si="39"/>
        <v>29</v>
      </c>
      <c r="H253" s="99">
        <v>11</v>
      </c>
      <c r="I253" t="str">
        <f t="shared" si="40"/>
        <v>1.1-00-26-09_26-2-028_26-36-3821-29</v>
      </c>
      <c r="J253" t="s">
        <v>124</v>
      </c>
      <c r="K253" t="s">
        <v>125</v>
      </c>
      <c r="L253" t="s">
        <v>81</v>
      </c>
      <c r="M253" t="s">
        <v>82</v>
      </c>
      <c r="N253" t="s">
        <v>49</v>
      </c>
      <c r="O253" t="s">
        <v>1166</v>
      </c>
      <c r="P253" t="s">
        <v>331</v>
      </c>
      <c r="Q253" t="s">
        <v>332</v>
      </c>
      <c r="R253">
        <v>2</v>
      </c>
      <c r="S253" t="s">
        <v>180</v>
      </c>
      <c r="T253" s="96">
        <v>36</v>
      </c>
      <c r="U253" t="s">
        <v>341</v>
      </c>
      <c r="V253" t="s">
        <v>342</v>
      </c>
      <c r="W253" t="s">
        <v>343</v>
      </c>
      <c r="X253">
        <v>3000</v>
      </c>
      <c r="Y253" t="s">
        <v>44</v>
      </c>
      <c r="Z253" t="str">
        <f t="shared" si="41"/>
        <v>382</v>
      </c>
      <c r="AA253">
        <v>3821</v>
      </c>
      <c r="AB253" t="s">
        <v>144</v>
      </c>
      <c r="AC253" s="96">
        <v>29</v>
      </c>
      <c r="AD253" t="s">
        <v>344</v>
      </c>
      <c r="AE253" s="2">
        <v>1000000</v>
      </c>
      <c r="AF253" s="1">
        <v>1000008.48</v>
      </c>
      <c r="AG253">
        <v>0</v>
      </c>
      <c r="AH253">
        <v>0</v>
      </c>
      <c r="AI253">
        <f t="shared" si="42"/>
        <v>0</v>
      </c>
      <c r="AJ253">
        <v>0</v>
      </c>
      <c r="AK253" s="1">
        <f t="shared" si="43"/>
        <v>0</v>
      </c>
      <c r="AL253">
        <v>0</v>
      </c>
      <c r="AM253">
        <v>0</v>
      </c>
      <c r="AN253">
        <v>0</v>
      </c>
      <c r="AO253" s="1">
        <f t="shared" si="33"/>
        <v>1000000</v>
      </c>
      <c r="AP253">
        <v>0</v>
      </c>
      <c r="AQ253">
        <v>0</v>
      </c>
      <c r="AR253">
        <v>0</v>
      </c>
      <c r="AS253">
        <v>8.48</v>
      </c>
      <c r="AT253">
        <v>-8.48</v>
      </c>
    </row>
    <row r="254" spans="1:46" x14ac:dyDescent="0.3">
      <c r="A254" t="str">
        <f t="shared" si="34"/>
        <v>544310360011</v>
      </c>
      <c r="B254" s="99">
        <v>5</v>
      </c>
      <c r="C254" s="99" t="str">
        <f t="shared" si="35"/>
        <v>443</v>
      </c>
      <c r="D254" s="99" t="str">
        <f t="shared" si="36"/>
        <v>1</v>
      </c>
      <c r="E254" t="str">
        <f t="shared" si="37"/>
        <v>0</v>
      </c>
      <c r="F254" s="106">
        <f t="shared" si="38"/>
        <v>36</v>
      </c>
      <c r="G254" s="106" t="str">
        <f t="shared" si="39"/>
        <v>00</v>
      </c>
      <c r="H254" s="99">
        <v>11</v>
      </c>
      <c r="I254" t="str">
        <f t="shared" si="40"/>
        <v>1.1-00-26-09_26-2-028_26-36-4431-00</v>
      </c>
      <c r="J254" t="s">
        <v>124</v>
      </c>
      <c r="K254" t="s">
        <v>125</v>
      </c>
      <c r="L254" t="s">
        <v>81</v>
      </c>
      <c r="M254" t="s">
        <v>82</v>
      </c>
      <c r="N254" t="s">
        <v>49</v>
      </c>
      <c r="O254" t="s">
        <v>1166</v>
      </c>
      <c r="P254" t="s">
        <v>331</v>
      </c>
      <c r="Q254" t="s">
        <v>332</v>
      </c>
      <c r="R254">
        <v>2</v>
      </c>
      <c r="S254" t="s">
        <v>180</v>
      </c>
      <c r="T254" s="96">
        <v>36</v>
      </c>
      <c r="U254" t="s">
        <v>341</v>
      </c>
      <c r="V254" t="s">
        <v>342</v>
      </c>
      <c r="W254" t="s">
        <v>343</v>
      </c>
      <c r="X254">
        <v>4000</v>
      </c>
      <c r="Y254" t="s">
        <v>211</v>
      </c>
      <c r="Z254" t="str">
        <f t="shared" si="41"/>
        <v>443</v>
      </c>
      <c r="AA254">
        <v>4431</v>
      </c>
      <c r="AB254" t="s">
        <v>345</v>
      </c>
      <c r="AC254" s="96" t="s">
        <v>1148</v>
      </c>
      <c r="AD254" t="s">
        <v>57</v>
      </c>
      <c r="AE254" s="2">
        <v>3900000</v>
      </c>
      <c r="AF254" s="1">
        <v>3900000</v>
      </c>
      <c r="AG254">
        <v>0</v>
      </c>
      <c r="AH254">
        <v>0</v>
      </c>
      <c r="AI254">
        <f t="shared" si="42"/>
        <v>0</v>
      </c>
      <c r="AJ254">
        <v>0</v>
      </c>
      <c r="AK254" s="1">
        <f t="shared" si="43"/>
        <v>0</v>
      </c>
      <c r="AL254">
        <v>0</v>
      </c>
      <c r="AM254">
        <v>0</v>
      </c>
      <c r="AN254">
        <v>0</v>
      </c>
      <c r="AO254" s="1">
        <f t="shared" si="33"/>
        <v>3900000</v>
      </c>
      <c r="AP254">
        <v>0</v>
      </c>
      <c r="AQ254">
        <v>0</v>
      </c>
      <c r="AR254">
        <v>0</v>
      </c>
      <c r="AS254">
        <v>0</v>
      </c>
      <c r="AT254">
        <v>0</v>
      </c>
    </row>
    <row r="255" spans="1:46" x14ac:dyDescent="0.3">
      <c r="A255" t="str">
        <f t="shared" si="34"/>
        <v>556710360011</v>
      </c>
      <c r="B255" s="99">
        <v>5</v>
      </c>
      <c r="C255" s="99" t="str">
        <f t="shared" si="35"/>
        <v>567</v>
      </c>
      <c r="D255" s="99" t="str">
        <f t="shared" si="36"/>
        <v>1</v>
      </c>
      <c r="E255" t="str">
        <f t="shared" si="37"/>
        <v>0</v>
      </c>
      <c r="F255" s="106">
        <f t="shared" si="38"/>
        <v>36</v>
      </c>
      <c r="G255" s="106" t="str">
        <f t="shared" si="39"/>
        <v>00</v>
      </c>
      <c r="H255" s="99">
        <v>11</v>
      </c>
      <c r="I255" t="str">
        <f t="shared" si="40"/>
        <v>1.1-00-26-09_26-2-028_26-36-5671-00</v>
      </c>
      <c r="J255" t="s">
        <v>124</v>
      </c>
      <c r="K255" t="s">
        <v>125</v>
      </c>
      <c r="L255" t="s">
        <v>81</v>
      </c>
      <c r="M255" t="s">
        <v>82</v>
      </c>
      <c r="N255" t="s">
        <v>49</v>
      </c>
      <c r="O255" t="s">
        <v>1166</v>
      </c>
      <c r="P255" t="s">
        <v>331</v>
      </c>
      <c r="Q255" t="s">
        <v>332</v>
      </c>
      <c r="R255">
        <v>2</v>
      </c>
      <c r="S255" t="s">
        <v>180</v>
      </c>
      <c r="T255" s="96">
        <v>36</v>
      </c>
      <c r="U255" t="s">
        <v>341</v>
      </c>
      <c r="V255" t="s">
        <v>342</v>
      </c>
      <c r="W255" t="s">
        <v>343</v>
      </c>
      <c r="X255">
        <v>5000</v>
      </c>
      <c r="Y255" t="s">
        <v>70</v>
      </c>
      <c r="Z255" t="str">
        <f t="shared" si="41"/>
        <v>567</v>
      </c>
      <c r="AA255">
        <v>5671</v>
      </c>
      <c r="AB255" t="s">
        <v>320</v>
      </c>
      <c r="AC255" s="96" t="s">
        <v>1148</v>
      </c>
      <c r="AD255" t="s">
        <v>57</v>
      </c>
      <c r="AE255" s="2">
        <v>50000</v>
      </c>
      <c r="AF255" s="1">
        <v>50000</v>
      </c>
      <c r="AG255">
        <v>0</v>
      </c>
      <c r="AH255">
        <v>0</v>
      </c>
      <c r="AI255">
        <f t="shared" si="42"/>
        <v>0</v>
      </c>
      <c r="AJ255">
        <v>0</v>
      </c>
      <c r="AK255" s="1">
        <f t="shared" si="43"/>
        <v>0</v>
      </c>
      <c r="AL255">
        <v>0</v>
      </c>
      <c r="AM255">
        <v>0</v>
      </c>
      <c r="AN255">
        <v>0</v>
      </c>
      <c r="AO255" s="1">
        <f t="shared" si="33"/>
        <v>50000</v>
      </c>
      <c r="AP255">
        <v>0</v>
      </c>
      <c r="AQ255">
        <v>0</v>
      </c>
      <c r="AR255">
        <v>0</v>
      </c>
      <c r="AS255">
        <v>0</v>
      </c>
      <c r="AT255">
        <v>0</v>
      </c>
    </row>
    <row r="256" spans="1:46" x14ac:dyDescent="0.3">
      <c r="A256" t="str">
        <f t="shared" si="34"/>
        <v>544110443511</v>
      </c>
      <c r="B256" s="99">
        <v>5</v>
      </c>
      <c r="C256" s="99" t="str">
        <f t="shared" si="35"/>
        <v>441</v>
      </c>
      <c r="D256" s="99" t="str">
        <f t="shared" si="36"/>
        <v>1</v>
      </c>
      <c r="E256" t="str">
        <f t="shared" si="37"/>
        <v>0</v>
      </c>
      <c r="F256" s="106">
        <f t="shared" si="38"/>
        <v>44</v>
      </c>
      <c r="G256" s="106">
        <f t="shared" si="39"/>
        <v>35</v>
      </c>
      <c r="H256" s="99">
        <v>11</v>
      </c>
      <c r="I256" t="str">
        <f t="shared" si="40"/>
        <v>1.1-00-26-10_26-6-032_26-44-4411-35</v>
      </c>
      <c r="J256" t="s">
        <v>124</v>
      </c>
      <c r="K256" t="s">
        <v>125</v>
      </c>
      <c r="L256" t="s">
        <v>81</v>
      </c>
      <c r="M256" t="s">
        <v>82</v>
      </c>
      <c r="N256" t="s">
        <v>49</v>
      </c>
      <c r="O256" t="s">
        <v>1166</v>
      </c>
      <c r="P256" t="s">
        <v>103</v>
      </c>
      <c r="Q256" t="s">
        <v>104</v>
      </c>
      <c r="R256">
        <v>6</v>
      </c>
      <c r="S256" t="s">
        <v>75</v>
      </c>
      <c r="T256" s="96">
        <v>44</v>
      </c>
      <c r="U256" t="s">
        <v>346</v>
      </c>
      <c r="V256" t="s">
        <v>347</v>
      </c>
      <c r="W256" t="s">
        <v>348</v>
      </c>
      <c r="X256">
        <v>4000</v>
      </c>
      <c r="Y256" t="s">
        <v>211</v>
      </c>
      <c r="Z256" t="str">
        <f t="shared" si="41"/>
        <v>441</v>
      </c>
      <c r="AA256">
        <v>4411</v>
      </c>
      <c r="AB256" t="s">
        <v>226</v>
      </c>
      <c r="AC256" s="96">
        <v>35</v>
      </c>
      <c r="AD256" t="s">
        <v>349</v>
      </c>
      <c r="AE256" s="2">
        <v>470000</v>
      </c>
      <c r="AF256" s="1">
        <v>400000</v>
      </c>
      <c r="AG256">
        <v>0</v>
      </c>
      <c r="AH256">
        <v>0</v>
      </c>
      <c r="AI256">
        <f t="shared" si="42"/>
        <v>0</v>
      </c>
      <c r="AJ256">
        <v>0</v>
      </c>
      <c r="AK256" s="1">
        <f t="shared" si="43"/>
        <v>0</v>
      </c>
      <c r="AL256">
        <v>0</v>
      </c>
      <c r="AM256">
        <v>0</v>
      </c>
      <c r="AN256">
        <v>0</v>
      </c>
      <c r="AO256" s="1">
        <f t="shared" si="33"/>
        <v>470000</v>
      </c>
      <c r="AP256" s="1">
        <v>70000</v>
      </c>
      <c r="AQ256">
        <v>0</v>
      </c>
      <c r="AR256">
        <v>0</v>
      </c>
      <c r="AS256">
        <v>0</v>
      </c>
      <c r="AT256" s="1">
        <v>70000</v>
      </c>
    </row>
    <row r="257" spans="1:46" x14ac:dyDescent="0.3">
      <c r="A257" t="str">
        <f t="shared" si="34"/>
        <v>557810450011</v>
      </c>
      <c r="B257" s="99">
        <v>5</v>
      </c>
      <c r="C257" s="99" t="str">
        <f t="shared" si="35"/>
        <v>578</v>
      </c>
      <c r="D257" s="99" t="str">
        <f t="shared" si="36"/>
        <v>1</v>
      </c>
      <c r="E257" t="str">
        <f t="shared" si="37"/>
        <v>0</v>
      </c>
      <c r="F257" s="106">
        <f t="shared" si="38"/>
        <v>45</v>
      </c>
      <c r="G257" s="106" t="str">
        <f t="shared" si="39"/>
        <v>00</v>
      </c>
      <c r="H257" s="99">
        <v>11</v>
      </c>
      <c r="I257" t="str">
        <f t="shared" si="40"/>
        <v>1.1-00-26-10_26-6-032_26-45-5781-00</v>
      </c>
      <c r="J257" t="s">
        <v>124</v>
      </c>
      <c r="K257" t="s">
        <v>125</v>
      </c>
      <c r="L257" t="s">
        <v>81</v>
      </c>
      <c r="M257" t="s">
        <v>82</v>
      </c>
      <c r="N257" t="s">
        <v>49</v>
      </c>
      <c r="O257" t="s">
        <v>1166</v>
      </c>
      <c r="P257" t="s">
        <v>103</v>
      </c>
      <c r="Q257" t="s">
        <v>104</v>
      </c>
      <c r="R257">
        <v>6</v>
      </c>
      <c r="S257" t="s">
        <v>75</v>
      </c>
      <c r="T257" s="96">
        <v>45</v>
      </c>
      <c r="U257" t="s">
        <v>350</v>
      </c>
      <c r="V257" t="s">
        <v>347</v>
      </c>
      <c r="W257" t="s">
        <v>348</v>
      </c>
      <c r="X257">
        <v>5000</v>
      </c>
      <c r="Y257" t="s">
        <v>70</v>
      </c>
      <c r="Z257" t="str">
        <f t="shared" si="41"/>
        <v>578</v>
      </c>
      <c r="AA257">
        <v>5781</v>
      </c>
      <c r="AB257" t="s">
        <v>351</v>
      </c>
      <c r="AC257" s="96" t="s">
        <v>1148</v>
      </c>
      <c r="AD257" t="s">
        <v>57</v>
      </c>
      <c r="AE257" s="2">
        <v>200000</v>
      </c>
      <c r="AF257" s="1">
        <v>200000</v>
      </c>
      <c r="AG257">
        <v>0</v>
      </c>
      <c r="AH257">
        <v>0</v>
      </c>
      <c r="AI257">
        <f t="shared" si="42"/>
        <v>0</v>
      </c>
      <c r="AJ257">
        <v>0</v>
      </c>
      <c r="AK257" s="1">
        <f t="shared" si="43"/>
        <v>0</v>
      </c>
      <c r="AL257">
        <v>0</v>
      </c>
      <c r="AM257">
        <v>0</v>
      </c>
      <c r="AN257">
        <v>0</v>
      </c>
      <c r="AO257" s="1">
        <f t="shared" si="33"/>
        <v>200000</v>
      </c>
      <c r="AP257">
        <v>0</v>
      </c>
      <c r="AQ257">
        <v>0</v>
      </c>
      <c r="AR257">
        <v>0</v>
      </c>
      <c r="AS257">
        <v>0</v>
      </c>
      <c r="AT257">
        <v>0</v>
      </c>
    </row>
    <row r="258" spans="1:46" x14ac:dyDescent="0.3">
      <c r="A258" t="str">
        <f t="shared" si="34"/>
        <v>537610310011</v>
      </c>
      <c r="B258" s="99">
        <v>5</v>
      </c>
      <c r="C258" s="99" t="str">
        <f t="shared" si="35"/>
        <v>376</v>
      </c>
      <c r="D258" s="99" t="str">
        <f t="shared" si="36"/>
        <v>1</v>
      </c>
      <c r="E258" t="str">
        <f t="shared" si="37"/>
        <v>0</v>
      </c>
      <c r="F258" s="106">
        <f t="shared" si="38"/>
        <v>31</v>
      </c>
      <c r="G258" s="106" t="str">
        <f t="shared" si="39"/>
        <v>00</v>
      </c>
      <c r="H258" s="99">
        <v>11</v>
      </c>
      <c r="I258" t="str">
        <f t="shared" si="40"/>
        <v>1.1-00-26-09_26-2-025_26-31-3761-00</v>
      </c>
      <c r="J258" t="s">
        <v>124</v>
      </c>
      <c r="K258" t="s">
        <v>125</v>
      </c>
      <c r="L258" t="s">
        <v>81</v>
      </c>
      <c r="M258" t="s">
        <v>82</v>
      </c>
      <c r="N258" t="s">
        <v>352</v>
      </c>
      <c r="O258" t="s">
        <v>1168</v>
      </c>
      <c r="P258" t="s">
        <v>331</v>
      </c>
      <c r="Q258" t="s">
        <v>332</v>
      </c>
      <c r="R258">
        <v>2</v>
      </c>
      <c r="S258" t="s">
        <v>180</v>
      </c>
      <c r="T258" s="96">
        <v>31</v>
      </c>
      <c r="U258" t="s">
        <v>353</v>
      </c>
      <c r="V258" t="s">
        <v>354</v>
      </c>
      <c r="W258" t="s">
        <v>355</v>
      </c>
      <c r="X258">
        <v>3000</v>
      </c>
      <c r="Y258" t="s">
        <v>44</v>
      </c>
      <c r="Z258" t="str">
        <f t="shared" si="41"/>
        <v>376</v>
      </c>
      <c r="AA258">
        <v>3761</v>
      </c>
      <c r="AB258" t="s">
        <v>356</v>
      </c>
      <c r="AC258" s="96" t="s">
        <v>1148</v>
      </c>
      <c r="AD258" t="s">
        <v>57</v>
      </c>
      <c r="AE258" s="2">
        <v>0</v>
      </c>
      <c r="AF258">
        <v>0</v>
      </c>
      <c r="AG258">
        <v>0</v>
      </c>
      <c r="AH258">
        <v>0</v>
      </c>
      <c r="AI258">
        <f t="shared" si="42"/>
        <v>0</v>
      </c>
      <c r="AJ258">
        <v>0</v>
      </c>
      <c r="AK258" s="1">
        <f t="shared" si="43"/>
        <v>0</v>
      </c>
      <c r="AL258">
        <v>0</v>
      </c>
      <c r="AM258">
        <v>0</v>
      </c>
      <c r="AN258">
        <v>0</v>
      </c>
      <c r="AO258" s="1">
        <f t="shared" ref="AO258:AO321" si="44">AE258-AG258</f>
        <v>0</v>
      </c>
      <c r="AP258">
        <v>0</v>
      </c>
      <c r="AQ258">
        <v>0</v>
      </c>
      <c r="AR258">
        <v>0</v>
      </c>
      <c r="AS258">
        <v>0</v>
      </c>
      <c r="AT258">
        <v>0</v>
      </c>
    </row>
    <row r="259" spans="1:46" x14ac:dyDescent="0.3">
      <c r="A259" t="str">
        <f t="shared" ref="A259:A322" si="45">CONCATENATE(B259,C259,D259,E259,F259,G259,H259)</f>
        <v>538210310011</v>
      </c>
      <c r="B259" s="99">
        <v>5</v>
      </c>
      <c r="C259" s="99" t="str">
        <f t="shared" ref="C259:C322" si="46">Z259</f>
        <v>382</v>
      </c>
      <c r="D259" s="99" t="str">
        <f t="shared" ref="D259:D322" si="47">RIGHT(AA259,1)</f>
        <v>1</v>
      </c>
      <c r="E259" t="str">
        <f t="shared" ref="E259:E322" si="48">MID(J259,6,1)</f>
        <v>0</v>
      </c>
      <c r="F259" s="106">
        <f t="shared" ref="F259:F322" si="49">T259</f>
        <v>31</v>
      </c>
      <c r="G259" s="106" t="str">
        <f t="shared" ref="G259:G322" si="50">AC259</f>
        <v>00</v>
      </c>
      <c r="H259" s="99">
        <v>11</v>
      </c>
      <c r="I259" t="str">
        <f t="shared" ref="I259:I322" si="51">CONCATENATE(J259,"-",P259,"-",R259,"-",V259,"-",T259,"-",AA259,"-",AC259)</f>
        <v>1.1-00-26-09_26-2-025_26-31-3821-00</v>
      </c>
      <c r="J259" t="s">
        <v>124</v>
      </c>
      <c r="K259" t="s">
        <v>125</v>
      </c>
      <c r="L259" t="s">
        <v>81</v>
      </c>
      <c r="M259" t="s">
        <v>82</v>
      </c>
      <c r="N259" t="s">
        <v>352</v>
      </c>
      <c r="O259" t="s">
        <v>1168</v>
      </c>
      <c r="P259" t="s">
        <v>331</v>
      </c>
      <c r="Q259" t="s">
        <v>332</v>
      </c>
      <c r="R259">
        <v>2</v>
      </c>
      <c r="S259" t="s">
        <v>180</v>
      </c>
      <c r="T259" s="96">
        <v>31</v>
      </c>
      <c r="U259" t="s">
        <v>353</v>
      </c>
      <c r="V259" t="s">
        <v>354</v>
      </c>
      <c r="W259" t="s">
        <v>355</v>
      </c>
      <c r="X259">
        <v>3000</v>
      </c>
      <c r="Y259" t="s">
        <v>44</v>
      </c>
      <c r="Z259" t="str">
        <f t="shared" ref="Z259:Z322" si="52">LEFT(AA259,3)</f>
        <v>382</v>
      </c>
      <c r="AA259">
        <v>3821</v>
      </c>
      <c r="AB259" t="s">
        <v>144</v>
      </c>
      <c r="AC259" s="96" t="s">
        <v>1148</v>
      </c>
      <c r="AD259" t="s">
        <v>57</v>
      </c>
      <c r="AE259" s="2">
        <v>400000</v>
      </c>
      <c r="AF259" s="1">
        <v>400008.56</v>
      </c>
      <c r="AG259">
        <v>0</v>
      </c>
      <c r="AH259">
        <v>0</v>
      </c>
      <c r="AI259">
        <f t="shared" ref="AI259:AI322" si="53">AH259-AJ259</f>
        <v>0</v>
      </c>
      <c r="AJ259">
        <v>0</v>
      </c>
      <c r="AK259" s="1">
        <f t="shared" ref="AK259:AK322" si="54">AJ259-AL259</f>
        <v>0</v>
      </c>
      <c r="AL259">
        <v>0</v>
      </c>
      <c r="AM259">
        <v>0</v>
      </c>
      <c r="AN259">
        <v>0</v>
      </c>
      <c r="AO259" s="1">
        <f t="shared" si="44"/>
        <v>400000</v>
      </c>
      <c r="AP259">
        <v>0</v>
      </c>
      <c r="AQ259">
        <v>0</v>
      </c>
      <c r="AR259">
        <v>0</v>
      </c>
      <c r="AS259">
        <v>8.56</v>
      </c>
      <c r="AT259">
        <v>-8.56</v>
      </c>
    </row>
    <row r="260" spans="1:46" x14ac:dyDescent="0.3">
      <c r="A260" t="str">
        <f t="shared" si="45"/>
        <v>538210313011</v>
      </c>
      <c r="B260" s="99">
        <v>5</v>
      </c>
      <c r="C260" s="99" t="str">
        <f t="shared" si="46"/>
        <v>382</v>
      </c>
      <c r="D260" s="99" t="str">
        <f t="shared" si="47"/>
        <v>1</v>
      </c>
      <c r="E260" t="str">
        <f t="shared" si="48"/>
        <v>0</v>
      </c>
      <c r="F260" s="106">
        <f t="shared" si="49"/>
        <v>31</v>
      </c>
      <c r="G260" s="106">
        <f t="shared" si="50"/>
        <v>30</v>
      </c>
      <c r="H260" s="99">
        <v>11</v>
      </c>
      <c r="I260" t="str">
        <f t="shared" si="51"/>
        <v>1.1-00-26-09_26-2-025_26-31-3821-30</v>
      </c>
      <c r="J260" t="s">
        <v>124</v>
      </c>
      <c r="K260" t="s">
        <v>125</v>
      </c>
      <c r="L260" t="s">
        <v>81</v>
      </c>
      <c r="M260" t="s">
        <v>82</v>
      </c>
      <c r="N260" t="s">
        <v>352</v>
      </c>
      <c r="O260" t="s">
        <v>1168</v>
      </c>
      <c r="P260" t="s">
        <v>331</v>
      </c>
      <c r="Q260" t="s">
        <v>332</v>
      </c>
      <c r="R260">
        <v>2</v>
      </c>
      <c r="S260" t="s">
        <v>180</v>
      </c>
      <c r="T260" s="96">
        <v>31</v>
      </c>
      <c r="U260" t="s">
        <v>353</v>
      </c>
      <c r="V260" t="s">
        <v>354</v>
      </c>
      <c r="W260" t="s">
        <v>355</v>
      </c>
      <c r="X260">
        <v>3000</v>
      </c>
      <c r="Y260" t="s">
        <v>44</v>
      </c>
      <c r="Z260" t="str">
        <f t="shared" si="52"/>
        <v>382</v>
      </c>
      <c r="AA260">
        <v>3821</v>
      </c>
      <c r="AB260" t="s">
        <v>144</v>
      </c>
      <c r="AC260" s="96">
        <v>30</v>
      </c>
      <c r="AD260" t="s">
        <v>357</v>
      </c>
      <c r="AE260" s="2">
        <v>450000</v>
      </c>
      <c r="AF260" s="1">
        <v>449991.44</v>
      </c>
      <c r="AG260">
        <v>0</v>
      </c>
      <c r="AH260">
        <v>0</v>
      </c>
      <c r="AI260">
        <f t="shared" si="53"/>
        <v>0</v>
      </c>
      <c r="AJ260">
        <v>0</v>
      </c>
      <c r="AK260" s="1">
        <f t="shared" si="54"/>
        <v>0</v>
      </c>
      <c r="AL260">
        <v>0</v>
      </c>
      <c r="AM260">
        <v>0</v>
      </c>
      <c r="AN260">
        <v>0</v>
      </c>
      <c r="AO260" s="1">
        <f t="shared" si="44"/>
        <v>450000</v>
      </c>
      <c r="AP260">
        <v>0</v>
      </c>
      <c r="AQ260">
        <v>8.56</v>
      </c>
      <c r="AR260">
        <v>0</v>
      </c>
      <c r="AS260">
        <v>0</v>
      </c>
      <c r="AT260">
        <v>8.56</v>
      </c>
    </row>
    <row r="261" spans="1:46" x14ac:dyDescent="0.3">
      <c r="A261" t="str">
        <f t="shared" si="45"/>
        <v>544110320011</v>
      </c>
      <c r="B261" s="99">
        <v>5</v>
      </c>
      <c r="C261" s="99" t="str">
        <f t="shared" si="46"/>
        <v>441</v>
      </c>
      <c r="D261" s="99" t="str">
        <f t="shared" si="47"/>
        <v>1</v>
      </c>
      <c r="E261" t="str">
        <f t="shared" si="48"/>
        <v>0</v>
      </c>
      <c r="F261" s="106">
        <f t="shared" si="49"/>
        <v>32</v>
      </c>
      <c r="G261" s="106" t="str">
        <f t="shared" si="50"/>
        <v>00</v>
      </c>
      <c r="H261" s="99">
        <v>11</v>
      </c>
      <c r="I261" t="str">
        <f t="shared" si="51"/>
        <v>1.1-00-26-09_26-2-025_26-32-4411-00</v>
      </c>
      <c r="J261" t="s">
        <v>124</v>
      </c>
      <c r="K261" t="s">
        <v>125</v>
      </c>
      <c r="L261" t="s">
        <v>81</v>
      </c>
      <c r="M261" t="s">
        <v>82</v>
      </c>
      <c r="N261" t="s">
        <v>352</v>
      </c>
      <c r="O261" t="s">
        <v>1168</v>
      </c>
      <c r="P261" t="s">
        <v>331</v>
      </c>
      <c r="Q261" t="s">
        <v>332</v>
      </c>
      <c r="R261">
        <v>2</v>
      </c>
      <c r="S261" t="s">
        <v>180</v>
      </c>
      <c r="T261" s="96">
        <v>32</v>
      </c>
      <c r="U261" t="s">
        <v>358</v>
      </c>
      <c r="V261" t="s">
        <v>354</v>
      </c>
      <c r="W261" t="s">
        <v>355</v>
      </c>
      <c r="X261">
        <v>4000</v>
      </c>
      <c r="Y261" t="s">
        <v>211</v>
      </c>
      <c r="Z261" t="str">
        <f t="shared" si="52"/>
        <v>441</v>
      </c>
      <c r="AA261">
        <v>4411</v>
      </c>
      <c r="AB261" t="s">
        <v>226</v>
      </c>
      <c r="AC261" s="96" t="s">
        <v>1148</v>
      </c>
      <c r="AD261" t="s">
        <v>57</v>
      </c>
      <c r="AE261" s="2">
        <v>2000000</v>
      </c>
      <c r="AF261" s="1">
        <v>2000000</v>
      </c>
      <c r="AG261">
        <v>0</v>
      </c>
      <c r="AH261">
        <v>0</v>
      </c>
      <c r="AI261">
        <f t="shared" si="53"/>
        <v>0</v>
      </c>
      <c r="AJ261">
        <v>0</v>
      </c>
      <c r="AK261" s="1">
        <f t="shared" si="54"/>
        <v>0</v>
      </c>
      <c r="AL261">
        <v>0</v>
      </c>
      <c r="AM261">
        <v>0</v>
      </c>
      <c r="AN261">
        <v>0</v>
      </c>
      <c r="AO261" s="1">
        <f t="shared" si="44"/>
        <v>2000000</v>
      </c>
      <c r="AP261">
        <v>0</v>
      </c>
      <c r="AQ261">
        <v>0</v>
      </c>
      <c r="AR261">
        <v>0</v>
      </c>
      <c r="AS261">
        <v>0</v>
      </c>
      <c r="AT261">
        <v>0</v>
      </c>
    </row>
    <row r="262" spans="1:46" x14ac:dyDescent="0.3">
      <c r="A262" t="str">
        <f t="shared" si="45"/>
        <v>524910370011</v>
      </c>
      <c r="B262" s="99">
        <v>5</v>
      </c>
      <c r="C262" s="99" t="str">
        <f t="shared" si="46"/>
        <v>249</v>
      </c>
      <c r="D262" s="99" t="str">
        <f t="shared" si="47"/>
        <v>1</v>
      </c>
      <c r="E262" t="str">
        <f t="shared" si="48"/>
        <v>0</v>
      </c>
      <c r="F262" s="106">
        <f t="shared" si="49"/>
        <v>37</v>
      </c>
      <c r="G262" s="106" t="str">
        <f t="shared" si="50"/>
        <v>00</v>
      </c>
      <c r="H262" s="99">
        <v>11</v>
      </c>
      <c r="I262" t="str">
        <f t="shared" si="51"/>
        <v>1.1-00-26-09_26-2-029_26-37-2491-00</v>
      </c>
      <c r="J262" t="s">
        <v>124</v>
      </c>
      <c r="K262" t="s">
        <v>125</v>
      </c>
      <c r="L262" t="s">
        <v>81</v>
      </c>
      <c r="M262" t="s">
        <v>82</v>
      </c>
      <c r="N262" t="s">
        <v>352</v>
      </c>
      <c r="O262" t="s">
        <v>1168</v>
      </c>
      <c r="P262" t="s">
        <v>331</v>
      </c>
      <c r="Q262" t="s">
        <v>332</v>
      </c>
      <c r="R262">
        <v>2</v>
      </c>
      <c r="S262" t="s">
        <v>180</v>
      </c>
      <c r="T262" s="96">
        <v>37</v>
      </c>
      <c r="U262" t="s">
        <v>359</v>
      </c>
      <c r="V262" t="s">
        <v>360</v>
      </c>
      <c r="W262" t="s">
        <v>361</v>
      </c>
      <c r="X262">
        <v>2000</v>
      </c>
      <c r="Y262" t="s">
        <v>66</v>
      </c>
      <c r="Z262" t="str">
        <f t="shared" si="52"/>
        <v>249</v>
      </c>
      <c r="AA262">
        <v>2491</v>
      </c>
      <c r="AB262" t="s">
        <v>274</v>
      </c>
      <c r="AC262" s="96" t="s">
        <v>1148</v>
      </c>
      <c r="AD262" t="s">
        <v>57</v>
      </c>
      <c r="AE262" s="2">
        <v>1175000</v>
      </c>
      <c r="AF262" s="1">
        <v>1175000</v>
      </c>
      <c r="AG262">
        <v>0</v>
      </c>
      <c r="AH262">
        <v>0</v>
      </c>
      <c r="AI262">
        <f t="shared" si="53"/>
        <v>0</v>
      </c>
      <c r="AJ262">
        <v>0</v>
      </c>
      <c r="AK262" s="1">
        <f t="shared" si="54"/>
        <v>0</v>
      </c>
      <c r="AL262">
        <v>0</v>
      </c>
      <c r="AM262">
        <v>0</v>
      </c>
      <c r="AN262">
        <v>0</v>
      </c>
      <c r="AO262" s="1">
        <f t="shared" si="44"/>
        <v>1175000</v>
      </c>
      <c r="AP262">
        <v>0</v>
      </c>
      <c r="AQ262">
        <v>0</v>
      </c>
      <c r="AR262">
        <v>0</v>
      </c>
      <c r="AS262">
        <v>0</v>
      </c>
      <c r="AT262">
        <v>0</v>
      </c>
    </row>
    <row r="263" spans="1:46" x14ac:dyDescent="0.3">
      <c r="A263" t="str">
        <f t="shared" si="45"/>
        <v>544110370011</v>
      </c>
      <c r="B263" s="99">
        <v>5</v>
      </c>
      <c r="C263" s="99" t="str">
        <f t="shared" si="46"/>
        <v>441</v>
      </c>
      <c r="D263" s="99" t="str">
        <f t="shared" si="47"/>
        <v>1</v>
      </c>
      <c r="E263" t="str">
        <f t="shared" si="48"/>
        <v>0</v>
      </c>
      <c r="F263" s="106">
        <f t="shared" si="49"/>
        <v>37</v>
      </c>
      <c r="G263" s="106" t="str">
        <f t="shared" si="50"/>
        <v>00</v>
      </c>
      <c r="H263" s="99">
        <v>11</v>
      </c>
      <c r="I263" t="str">
        <f t="shared" si="51"/>
        <v>1.1-00-26-09_26-2-029_26-37-4411-00</v>
      </c>
      <c r="J263" t="s">
        <v>124</v>
      </c>
      <c r="K263" t="s">
        <v>125</v>
      </c>
      <c r="L263" t="s">
        <v>81</v>
      </c>
      <c r="M263" t="s">
        <v>82</v>
      </c>
      <c r="N263" t="s">
        <v>352</v>
      </c>
      <c r="O263" t="s">
        <v>1168</v>
      </c>
      <c r="P263" t="s">
        <v>331</v>
      </c>
      <c r="Q263" t="s">
        <v>332</v>
      </c>
      <c r="R263">
        <v>2</v>
      </c>
      <c r="S263" t="s">
        <v>180</v>
      </c>
      <c r="T263" s="96">
        <v>37</v>
      </c>
      <c r="U263" t="s">
        <v>359</v>
      </c>
      <c r="V263" t="s">
        <v>360</v>
      </c>
      <c r="W263" t="s">
        <v>361</v>
      </c>
      <c r="X263">
        <v>4000</v>
      </c>
      <c r="Y263" t="s">
        <v>211</v>
      </c>
      <c r="Z263" t="str">
        <f t="shared" si="52"/>
        <v>441</v>
      </c>
      <c r="AA263">
        <v>4411</v>
      </c>
      <c r="AB263" t="s">
        <v>226</v>
      </c>
      <c r="AC263" s="96" t="s">
        <v>1148</v>
      </c>
      <c r="AD263" t="s">
        <v>57</v>
      </c>
      <c r="AE263" s="2">
        <v>20000000</v>
      </c>
      <c r="AF263" s="1">
        <v>20000000</v>
      </c>
      <c r="AG263" s="1">
        <v>4344000</v>
      </c>
      <c r="AH263" s="1">
        <v>4344000</v>
      </c>
      <c r="AI263">
        <f t="shared" si="53"/>
        <v>0</v>
      </c>
      <c r="AJ263" s="1">
        <v>4344000</v>
      </c>
      <c r="AK263" s="1">
        <f t="shared" si="54"/>
        <v>3912000</v>
      </c>
      <c r="AL263" s="1">
        <v>432000</v>
      </c>
      <c r="AM263">
        <v>0</v>
      </c>
      <c r="AN263" s="1">
        <v>432000</v>
      </c>
      <c r="AO263" s="1">
        <f t="shared" si="44"/>
        <v>15656000</v>
      </c>
      <c r="AP263">
        <v>0</v>
      </c>
      <c r="AQ263">
        <v>0</v>
      </c>
      <c r="AR263">
        <v>0</v>
      </c>
      <c r="AS263">
        <v>0</v>
      </c>
      <c r="AT263">
        <v>0</v>
      </c>
    </row>
    <row r="264" spans="1:46" x14ac:dyDescent="0.3">
      <c r="A264" t="str">
        <f t="shared" si="45"/>
        <v>544210383111</v>
      </c>
      <c r="B264" s="99">
        <v>5</v>
      </c>
      <c r="C264" s="99" t="str">
        <f t="shared" si="46"/>
        <v>442</v>
      </c>
      <c r="D264" s="99" t="str">
        <f t="shared" si="47"/>
        <v>1</v>
      </c>
      <c r="E264" t="str">
        <f t="shared" si="48"/>
        <v>0</v>
      </c>
      <c r="F264" s="106">
        <f t="shared" si="49"/>
        <v>38</v>
      </c>
      <c r="G264" s="106">
        <f t="shared" si="50"/>
        <v>31</v>
      </c>
      <c r="H264" s="99">
        <v>11</v>
      </c>
      <c r="I264" t="str">
        <f t="shared" si="51"/>
        <v>1.1-00-26-09_26-2-029_26-38-4421-31</v>
      </c>
      <c r="J264" t="s">
        <v>124</v>
      </c>
      <c r="K264" t="s">
        <v>125</v>
      </c>
      <c r="L264" t="s">
        <v>81</v>
      </c>
      <c r="M264" t="s">
        <v>82</v>
      </c>
      <c r="N264" t="s">
        <v>352</v>
      </c>
      <c r="O264" t="s">
        <v>1168</v>
      </c>
      <c r="P264" t="s">
        <v>331</v>
      </c>
      <c r="Q264" t="s">
        <v>332</v>
      </c>
      <c r="R264">
        <v>2</v>
      </c>
      <c r="S264" t="s">
        <v>180</v>
      </c>
      <c r="T264" s="96">
        <v>38</v>
      </c>
      <c r="U264" t="s">
        <v>362</v>
      </c>
      <c r="V264" t="s">
        <v>360</v>
      </c>
      <c r="W264" t="s">
        <v>361</v>
      </c>
      <c r="X264">
        <v>4000</v>
      </c>
      <c r="Y264" t="s">
        <v>211</v>
      </c>
      <c r="Z264" t="str">
        <f t="shared" si="52"/>
        <v>442</v>
      </c>
      <c r="AA264">
        <v>4421</v>
      </c>
      <c r="AB264" t="s">
        <v>363</v>
      </c>
      <c r="AC264" s="96">
        <v>31</v>
      </c>
      <c r="AD264" t="s">
        <v>364</v>
      </c>
      <c r="AE264" s="2">
        <v>200000</v>
      </c>
      <c r="AF264" s="1">
        <v>200000</v>
      </c>
      <c r="AG264">
        <v>0</v>
      </c>
      <c r="AH264">
        <v>0</v>
      </c>
      <c r="AI264">
        <f t="shared" si="53"/>
        <v>0</v>
      </c>
      <c r="AJ264">
        <v>0</v>
      </c>
      <c r="AK264" s="1">
        <f t="shared" si="54"/>
        <v>0</v>
      </c>
      <c r="AL264">
        <v>0</v>
      </c>
      <c r="AM264">
        <v>0</v>
      </c>
      <c r="AN264">
        <v>0</v>
      </c>
      <c r="AO264" s="1">
        <f t="shared" si="44"/>
        <v>200000</v>
      </c>
      <c r="AP264">
        <v>0</v>
      </c>
      <c r="AQ264">
        <v>0</v>
      </c>
      <c r="AR264">
        <v>0</v>
      </c>
      <c r="AS264">
        <v>0</v>
      </c>
      <c r="AT264">
        <v>0</v>
      </c>
    </row>
    <row r="265" spans="1:46" x14ac:dyDescent="0.3">
      <c r="A265" t="str">
        <f t="shared" si="45"/>
        <v>544110392811</v>
      </c>
      <c r="B265" s="99">
        <v>5</v>
      </c>
      <c r="C265" s="99" t="str">
        <f t="shared" si="46"/>
        <v>441</v>
      </c>
      <c r="D265" s="99" t="str">
        <f t="shared" si="47"/>
        <v>1</v>
      </c>
      <c r="E265" t="str">
        <f t="shared" si="48"/>
        <v>0</v>
      </c>
      <c r="F265" s="106">
        <f t="shared" si="49"/>
        <v>39</v>
      </c>
      <c r="G265" s="106">
        <f t="shared" si="50"/>
        <v>28</v>
      </c>
      <c r="H265" s="99">
        <v>11</v>
      </c>
      <c r="I265" t="str">
        <f t="shared" si="51"/>
        <v>1.1-00-26-09_26-2-029_26-39-4411-28</v>
      </c>
      <c r="J265" t="s">
        <v>124</v>
      </c>
      <c r="K265" t="s">
        <v>125</v>
      </c>
      <c r="L265" t="s">
        <v>81</v>
      </c>
      <c r="M265" t="s">
        <v>82</v>
      </c>
      <c r="N265" t="s">
        <v>352</v>
      </c>
      <c r="O265" t="s">
        <v>1168</v>
      </c>
      <c r="P265" t="s">
        <v>331</v>
      </c>
      <c r="Q265" t="s">
        <v>332</v>
      </c>
      <c r="R265">
        <v>2</v>
      </c>
      <c r="S265" t="s">
        <v>180</v>
      </c>
      <c r="T265" s="96">
        <v>39</v>
      </c>
      <c r="U265" t="s">
        <v>365</v>
      </c>
      <c r="V265" t="s">
        <v>360</v>
      </c>
      <c r="W265" t="s">
        <v>361</v>
      </c>
      <c r="X265">
        <v>4000</v>
      </c>
      <c r="Y265" t="s">
        <v>211</v>
      </c>
      <c r="Z265" t="str">
        <f t="shared" si="52"/>
        <v>441</v>
      </c>
      <c r="AA265">
        <v>4411</v>
      </c>
      <c r="AB265" t="s">
        <v>226</v>
      </c>
      <c r="AC265" s="96">
        <v>28</v>
      </c>
      <c r="AD265" t="s">
        <v>365</v>
      </c>
      <c r="AE265" s="2">
        <v>2000000</v>
      </c>
      <c r="AF265" s="1">
        <v>2000000</v>
      </c>
      <c r="AG265">
        <v>0</v>
      </c>
      <c r="AH265">
        <v>0</v>
      </c>
      <c r="AI265">
        <f t="shared" si="53"/>
        <v>0</v>
      </c>
      <c r="AJ265">
        <v>0</v>
      </c>
      <c r="AK265" s="1">
        <f t="shared" si="54"/>
        <v>0</v>
      </c>
      <c r="AL265">
        <v>0</v>
      </c>
      <c r="AM265">
        <v>0</v>
      </c>
      <c r="AN265">
        <v>0</v>
      </c>
      <c r="AO265" s="1">
        <f t="shared" si="44"/>
        <v>2000000</v>
      </c>
      <c r="AP265">
        <v>0</v>
      </c>
      <c r="AQ265">
        <v>0</v>
      </c>
      <c r="AR265">
        <v>0</v>
      </c>
      <c r="AS265">
        <v>0</v>
      </c>
      <c r="AT265">
        <v>0</v>
      </c>
    </row>
    <row r="266" spans="1:46" x14ac:dyDescent="0.3">
      <c r="A266" t="str">
        <f t="shared" si="45"/>
        <v>544110402611</v>
      </c>
      <c r="B266" s="99">
        <v>5</v>
      </c>
      <c r="C266" s="99" t="str">
        <f t="shared" si="46"/>
        <v>441</v>
      </c>
      <c r="D266" s="99" t="str">
        <f t="shared" si="47"/>
        <v>1</v>
      </c>
      <c r="E266" t="str">
        <f t="shared" si="48"/>
        <v>0</v>
      </c>
      <c r="F266" s="106">
        <f t="shared" si="49"/>
        <v>40</v>
      </c>
      <c r="G266" s="106">
        <f t="shared" si="50"/>
        <v>26</v>
      </c>
      <c r="H266" s="99">
        <v>11</v>
      </c>
      <c r="I266" t="str">
        <f t="shared" si="51"/>
        <v>1.1-00-26-09_26-2-029_26-40-4411-26</v>
      </c>
      <c r="J266" t="s">
        <v>124</v>
      </c>
      <c r="K266" t="s">
        <v>125</v>
      </c>
      <c r="L266" t="s">
        <v>81</v>
      </c>
      <c r="M266" t="s">
        <v>82</v>
      </c>
      <c r="N266" t="s">
        <v>352</v>
      </c>
      <c r="O266" t="s">
        <v>1168</v>
      </c>
      <c r="P266" t="s">
        <v>331</v>
      </c>
      <c r="Q266" t="s">
        <v>332</v>
      </c>
      <c r="R266">
        <v>2</v>
      </c>
      <c r="S266" t="s">
        <v>180</v>
      </c>
      <c r="T266" s="96">
        <v>40</v>
      </c>
      <c r="U266" t="s">
        <v>366</v>
      </c>
      <c r="V266" t="s">
        <v>360</v>
      </c>
      <c r="W266" t="s">
        <v>361</v>
      </c>
      <c r="X266">
        <v>4000</v>
      </c>
      <c r="Y266" t="s">
        <v>211</v>
      </c>
      <c r="Z266" t="str">
        <f t="shared" si="52"/>
        <v>441</v>
      </c>
      <c r="AA266">
        <v>4411</v>
      </c>
      <c r="AB266" t="s">
        <v>226</v>
      </c>
      <c r="AC266" s="96">
        <v>26</v>
      </c>
      <c r="AD266" t="s">
        <v>367</v>
      </c>
      <c r="AE266" s="2">
        <v>100738501.97</v>
      </c>
      <c r="AF266" s="1">
        <v>100738501.97</v>
      </c>
      <c r="AG266">
        <v>0</v>
      </c>
      <c r="AH266">
        <v>0</v>
      </c>
      <c r="AI266">
        <f t="shared" si="53"/>
        <v>0</v>
      </c>
      <c r="AJ266">
        <v>0</v>
      </c>
      <c r="AK266" s="1">
        <f t="shared" si="54"/>
        <v>0</v>
      </c>
      <c r="AL266">
        <v>0</v>
      </c>
      <c r="AM266">
        <v>0</v>
      </c>
      <c r="AN266">
        <v>0</v>
      </c>
      <c r="AO266" s="1">
        <f t="shared" si="44"/>
        <v>100738501.97</v>
      </c>
      <c r="AP266">
        <v>0</v>
      </c>
      <c r="AQ266">
        <v>0</v>
      </c>
      <c r="AR266">
        <v>0</v>
      </c>
      <c r="AS266">
        <v>0</v>
      </c>
      <c r="AT266">
        <v>0</v>
      </c>
    </row>
    <row r="267" spans="1:46" x14ac:dyDescent="0.3">
      <c r="A267" t="str">
        <f t="shared" si="45"/>
        <v>544110412711</v>
      </c>
      <c r="B267" s="99">
        <v>5</v>
      </c>
      <c r="C267" s="99" t="str">
        <f t="shared" si="46"/>
        <v>441</v>
      </c>
      <c r="D267" s="99" t="str">
        <f t="shared" si="47"/>
        <v>1</v>
      </c>
      <c r="E267" t="str">
        <f t="shared" si="48"/>
        <v>0</v>
      </c>
      <c r="F267" s="106">
        <f t="shared" si="49"/>
        <v>41</v>
      </c>
      <c r="G267" s="106">
        <f t="shared" si="50"/>
        <v>27</v>
      </c>
      <c r="H267" s="99">
        <v>11</v>
      </c>
      <c r="I267" t="str">
        <f t="shared" si="51"/>
        <v>1.1-00-26-09_26-2-029_26-41-4411-27</v>
      </c>
      <c r="J267" t="s">
        <v>124</v>
      </c>
      <c r="K267" t="s">
        <v>125</v>
      </c>
      <c r="L267" t="s">
        <v>81</v>
      </c>
      <c r="M267" t="s">
        <v>82</v>
      </c>
      <c r="N267" t="s">
        <v>352</v>
      </c>
      <c r="O267" t="s">
        <v>1168</v>
      </c>
      <c r="P267" t="s">
        <v>331</v>
      </c>
      <c r="Q267" t="s">
        <v>332</v>
      </c>
      <c r="R267">
        <v>2</v>
      </c>
      <c r="S267" t="s">
        <v>180</v>
      </c>
      <c r="T267" s="96">
        <v>41</v>
      </c>
      <c r="U267" t="s">
        <v>368</v>
      </c>
      <c r="V267" t="s">
        <v>360</v>
      </c>
      <c r="W267" t="s">
        <v>361</v>
      </c>
      <c r="X267">
        <v>4000</v>
      </c>
      <c r="Y267" t="s">
        <v>211</v>
      </c>
      <c r="Z267" t="str">
        <f t="shared" si="52"/>
        <v>441</v>
      </c>
      <c r="AA267">
        <v>4411</v>
      </c>
      <c r="AB267" t="s">
        <v>226</v>
      </c>
      <c r="AC267" s="96">
        <v>27</v>
      </c>
      <c r="AD267" t="s">
        <v>369</v>
      </c>
      <c r="AE267" s="2">
        <v>12000000</v>
      </c>
      <c r="AF267" s="1">
        <v>12000000</v>
      </c>
      <c r="AG267">
        <v>0</v>
      </c>
      <c r="AH267">
        <v>0</v>
      </c>
      <c r="AI267">
        <f t="shared" si="53"/>
        <v>0</v>
      </c>
      <c r="AJ267">
        <v>0</v>
      </c>
      <c r="AK267" s="1">
        <f t="shared" si="54"/>
        <v>0</v>
      </c>
      <c r="AL267">
        <v>0</v>
      </c>
      <c r="AM267">
        <v>0</v>
      </c>
      <c r="AN267">
        <v>0</v>
      </c>
      <c r="AO267" s="1">
        <f t="shared" si="44"/>
        <v>12000000</v>
      </c>
      <c r="AP267">
        <v>0</v>
      </c>
      <c r="AQ267">
        <v>0</v>
      </c>
      <c r="AR267">
        <v>0</v>
      </c>
      <c r="AS267">
        <v>0</v>
      </c>
      <c r="AT267">
        <v>0</v>
      </c>
    </row>
    <row r="268" spans="1:46" x14ac:dyDescent="0.3">
      <c r="A268" t="str">
        <f t="shared" si="45"/>
        <v>544110417511</v>
      </c>
      <c r="B268" s="99">
        <v>5</v>
      </c>
      <c r="C268" s="99" t="str">
        <f t="shared" si="46"/>
        <v>441</v>
      </c>
      <c r="D268" s="99" t="str">
        <f t="shared" si="47"/>
        <v>1</v>
      </c>
      <c r="E268" t="str">
        <f t="shared" si="48"/>
        <v>0</v>
      </c>
      <c r="F268" s="106">
        <f t="shared" si="49"/>
        <v>41</v>
      </c>
      <c r="G268" s="106">
        <f t="shared" si="50"/>
        <v>75</v>
      </c>
      <c r="H268" s="99">
        <v>11</v>
      </c>
      <c r="I268" t="str">
        <f t="shared" si="51"/>
        <v>1.1-00-26-09_26-2-029_26-41-4411-75</v>
      </c>
      <c r="J268" t="s">
        <v>124</v>
      </c>
      <c r="K268" t="s">
        <v>125</v>
      </c>
      <c r="L268" t="s">
        <v>81</v>
      </c>
      <c r="M268" t="s">
        <v>82</v>
      </c>
      <c r="N268" t="s">
        <v>352</v>
      </c>
      <c r="O268" t="s">
        <v>1168</v>
      </c>
      <c r="P268" t="s">
        <v>331</v>
      </c>
      <c r="Q268" t="s">
        <v>332</v>
      </c>
      <c r="R268">
        <v>2</v>
      </c>
      <c r="S268" t="s">
        <v>180</v>
      </c>
      <c r="T268" s="96">
        <v>41</v>
      </c>
      <c r="U268" t="s">
        <v>368</v>
      </c>
      <c r="V268" t="s">
        <v>360</v>
      </c>
      <c r="W268" t="s">
        <v>361</v>
      </c>
      <c r="X268">
        <v>4000</v>
      </c>
      <c r="Y268" t="s">
        <v>211</v>
      </c>
      <c r="Z268" t="str">
        <f t="shared" si="52"/>
        <v>441</v>
      </c>
      <c r="AA268">
        <v>4411</v>
      </c>
      <c r="AB268" t="s">
        <v>226</v>
      </c>
      <c r="AC268" s="96">
        <v>75</v>
      </c>
      <c r="AD268" t="s">
        <v>370</v>
      </c>
      <c r="AE268" s="2">
        <v>6000000</v>
      </c>
      <c r="AF268">
        <v>0</v>
      </c>
      <c r="AG268">
        <v>0</v>
      </c>
      <c r="AH268">
        <v>0</v>
      </c>
      <c r="AI268">
        <f t="shared" si="53"/>
        <v>0</v>
      </c>
      <c r="AJ268">
        <v>0</v>
      </c>
      <c r="AK268" s="1">
        <f t="shared" si="54"/>
        <v>0</v>
      </c>
      <c r="AL268">
        <v>0</v>
      </c>
      <c r="AM268">
        <v>0</v>
      </c>
      <c r="AN268">
        <v>0</v>
      </c>
      <c r="AO268" s="1">
        <f t="shared" si="44"/>
        <v>6000000</v>
      </c>
      <c r="AP268" s="1">
        <v>6000000</v>
      </c>
      <c r="AQ268">
        <v>0</v>
      </c>
      <c r="AR268">
        <v>0</v>
      </c>
      <c r="AS268">
        <v>0</v>
      </c>
      <c r="AT268" s="1">
        <v>6000000</v>
      </c>
    </row>
    <row r="269" spans="1:46" x14ac:dyDescent="0.3">
      <c r="A269" t="str">
        <f t="shared" si="45"/>
        <v>533110720011</v>
      </c>
      <c r="B269" s="99">
        <v>5</v>
      </c>
      <c r="C269" s="99" t="str">
        <f t="shared" si="46"/>
        <v>331</v>
      </c>
      <c r="D269" s="99" t="str">
        <f t="shared" si="47"/>
        <v>1</v>
      </c>
      <c r="E269" t="str">
        <f t="shared" si="48"/>
        <v>0</v>
      </c>
      <c r="F269" s="106">
        <f t="shared" si="49"/>
        <v>72</v>
      </c>
      <c r="G269" s="106" t="str">
        <f t="shared" si="50"/>
        <v>00</v>
      </c>
      <c r="H269" s="99">
        <v>11</v>
      </c>
      <c r="I269" t="str">
        <f t="shared" si="51"/>
        <v>1.1-00-26-19_26-4-045_26-72-3311-00</v>
      </c>
      <c r="J269" t="s">
        <v>124</v>
      </c>
      <c r="K269" t="s">
        <v>125</v>
      </c>
      <c r="L269" t="s">
        <v>81</v>
      </c>
      <c r="M269" t="s">
        <v>82</v>
      </c>
      <c r="N269" t="s">
        <v>371</v>
      </c>
      <c r="O269" t="s">
        <v>1169</v>
      </c>
      <c r="P269" t="s">
        <v>623</v>
      </c>
      <c r="Q269" t="s">
        <v>372</v>
      </c>
      <c r="R269">
        <v>4</v>
      </c>
      <c r="S269" t="s">
        <v>40</v>
      </c>
      <c r="T269" s="96">
        <v>72</v>
      </c>
      <c r="U269" t="s">
        <v>373</v>
      </c>
      <c r="V269" t="s">
        <v>129</v>
      </c>
      <c r="W269" t="s">
        <v>372</v>
      </c>
      <c r="X269">
        <v>3000</v>
      </c>
      <c r="Y269" t="s">
        <v>44</v>
      </c>
      <c r="Z269" t="str">
        <f t="shared" si="52"/>
        <v>331</v>
      </c>
      <c r="AA269">
        <v>3311</v>
      </c>
      <c r="AB269" t="s">
        <v>156</v>
      </c>
      <c r="AC269" s="96" t="s">
        <v>1148</v>
      </c>
      <c r="AD269" t="s">
        <v>57</v>
      </c>
      <c r="AE269" s="2">
        <v>1500000</v>
      </c>
      <c r="AF269">
        <v>0</v>
      </c>
      <c r="AG269" s="1">
        <v>889662.03</v>
      </c>
      <c r="AH269">
        <v>0</v>
      </c>
      <c r="AI269">
        <f t="shared" si="53"/>
        <v>0</v>
      </c>
      <c r="AJ269">
        <v>0</v>
      </c>
      <c r="AK269" s="1">
        <f t="shared" si="54"/>
        <v>0</v>
      </c>
      <c r="AL269">
        <v>0</v>
      </c>
      <c r="AM269">
        <v>0</v>
      </c>
      <c r="AN269">
        <v>0</v>
      </c>
      <c r="AO269" s="1">
        <f t="shared" si="44"/>
        <v>610337.97</v>
      </c>
      <c r="AP269" s="1">
        <v>1500000</v>
      </c>
      <c r="AQ269">
        <v>0</v>
      </c>
      <c r="AR269">
        <v>0</v>
      </c>
      <c r="AS269">
        <v>0</v>
      </c>
      <c r="AT269" s="1">
        <v>1500000</v>
      </c>
    </row>
    <row r="270" spans="1:46" x14ac:dyDescent="0.3">
      <c r="A270" t="str">
        <f t="shared" si="45"/>
        <v>533410720011</v>
      </c>
      <c r="B270" s="99">
        <v>5</v>
      </c>
      <c r="C270" s="99" t="str">
        <f t="shared" si="46"/>
        <v>334</v>
      </c>
      <c r="D270" s="99" t="str">
        <f t="shared" si="47"/>
        <v>1</v>
      </c>
      <c r="E270" t="str">
        <f t="shared" si="48"/>
        <v>0</v>
      </c>
      <c r="F270" s="106">
        <f t="shared" si="49"/>
        <v>72</v>
      </c>
      <c r="G270" s="106" t="str">
        <f t="shared" si="50"/>
        <v>00</v>
      </c>
      <c r="H270" s="99">
        <v>11</v>
      </c>
      <c r="I270" t="str">
        <f t="shared" si="51"/>
        <v>1.1-00-26-19_26-4-045_26-72-3341-00</v>
      </c>
      <c r="J270" t="s">
        <v>124</v>
      </c>
      <c r="K270" t="s">
        <v>125</v>
      </c>
      <c r="L270" t="s">
        <v>81</v>
      </c>
      <c r="M270" t="s">
        <v>82</v>
      </c>
      <c r="N270" t="s">
        <v>371</v>
      </c>
      <c r="O270" t="s">
        <v>1169</v>
      </c>
      <c r="P270" t="s">
        <v>623</v>
      </c>
      <c r="Q270" t="s">
        <v>372</v>
      </c>
      <c r="R270">
        <v>4</v>
      </c>
      <c r="S270" t="s">
        <v>40</v>
      </c>
      <c r="T270" s="96">
        <v>72</v>
      </c>
      <c r="U270" t="s">
        <v>373</v>
      </c>
      <c r="V270" t="s">
        <v>129</v>
      </c>
      <c r="W270" t="s">
        <v>372</v>
      </c>
      <c r="X270">
        <v>3000</v>
      </c>
      <c r="Y270" t="s">
        <v>44</v>
      </c>
      <c r="Z270" t="str">
        <f t="shared" si="52"/>
        <v>334</v>
      </c>
      <c r="AA270">
        <v>3341</v>
      </c>
      <c r="AB270" t="s">
        <v>68</v>
      </c>
      <c r="AC270" s="96" t="s">
        <v>1148</v>
      </c>
      <c r="AD270" t="s">
        <v>57</v>
      </c>
      <c r="AE270" s="2">
        <v>500000</v>
      </c>
      <c r="AF270">
        <v>0</v>
      </c>
      <c r="AG270">
        <v>0</v>
      </c>
      <c r="AH270">
        <v>0</v>
      </c>
      <c r="AI270">
        <f t="shared" si="53"/>
        <v>0</v>
      </c>
      <c r="AJ270">
        <v>0</v>
      </c>
      <c r="AK270" s="1">
        <f t="shared" si="54"/>
        <v>0</v>
      </c>
      <c r="AL270">
        <v>0</v>
      </c>
      <c r="AM270">
        <v>0</v>
      </c>
      <c r="AN270">
        <v>0</v>
      </c>
      <c r="AO270" s="1">
        <f t="shared" si="44"/>
        <v>500000</v>
      </c>
      <c r="AP270" s="1">
        <v>500000</v>
      </c>
      <c r="AQ270">
        <v>0</v>
      </c>
      <c r="AR270">
        <v>0</v>
      </c>
      <c r="AS270">
        <v>0</v>
      </c>
      <c r="AT270" s="1">
        <v>500000</v>
      </c>
    </row>
    <row r="271" spans="1:46" x14ac:dyDescent="0.3">
      <c r="A271" t="str">
        <f t="shared" si="45"/>
        <v>544810030811</v>
      </c>
      <c r="B271" s="99">
        <v>5</v>
      </c>
      <c r="C271" s="99" t="str">
        <f t="shared" si="46"/>
        <v>448</v>
      </c>
      <c r="D271" s="99" t="str">
        <f t="shared" si="47"/>
        <v>1</v>
      </c>
      <c r="E271" t="str">
        <f t="shared" si="48"/>
        <v>0</v>
      </c>
      <c r="F271" s="106" t="str">
        <f t="shared" si="49"/>
        <v>03</v>
      </c>
      <c r="G271" s="106" t="str">
        <f t="shared" si="50"/>
        <v>08</v>
      </c>
      <c r="H271" s="99">
        <v>11</v>
      </c>
      <c r="I271" t="str">
        <f t="shared" si="51"/>
        <v>1.1-00-26-02_26-6-002_26-03-4481-08</v>
      </c>
      <c r="J271" t="s">
        <v>124</v>
      </c>
      <c r="K271" t="s">
        <v>125</v>
      </c>
      <c r="L271" t="s">
        <v>81</v>
      </c>
      <c r="M271" t="s">
        <v>82</v>
      </c>
      <c r="N271" t="s">
        <v>374</v>
      </c>
      <c r="O271" t="s">
        <v>1170</v>
      </c>
      <c r="P271" t="s">
        <v>238</v>
      </c>
      <c r="Q271" t="s">
        <v>239</v>
      </c>
      <c r="R271">
        <v>6</v>
      </c>
      <c r="S271" t="s">
        <v>75</v>
      </c>
      <c r="T271" s="96" t="s">
        <v>1151</v>
      </c>
      <c r="U271" t="s">
        <v>375</v>
      </c>
      <c r="V271" t="s">
        <v>241</v>
      </c>
      <c r="W271" t="s">
        <v>242</v>
      </c>
      <c r="X271">
        <v>4000</v>
      </c>
      <c r="Y271" t="s">
        <v>211</v>
      </c>
      <c r="Z271" t="str">
        <f t="shared" si="52"/>
        <v>448</v>
      </c>
      <c r="AA271">
        <v>4481</v>
      </c>
      <c r="AB271" t="s">
        <v>376</v>
      </c>
      <c r="AC271" s="96" t="s">
        <v>1156</v>
      </c>
      <c r="AD271" t="s">
        <v>377</v>
      </c>
      <c r="AE271" s="2">
        <v>1600000</v>
      </c>
      <c r="AF271" s="1">
        <v>1600000</v>
      </c>
      <c r="AG271">
        <v>0</v>
      </c>
      <c r="AH271">
        <v>0</v>
      </c>
      <c r="AI271">
        <f t="shared" si="53"/>
        <v>0</v>
      </c>
      <c r="AJ271">
        <v>0</v>
      </c>
      <c r="AK271" s="1">
        <f t="shared" si="54"/>
        <v>0</v>
      </c>
      <c r="AL271">
        <v>0</v>
      </c>
      <c r="AM271">
        <v>0</v>
      </c>
      <c r="AN271">
        <v>0</v>
      </c>
      <c r="AO271" s="1">
        <f t="shared" si="44"/>
        <v>1600000</v>
      </c>
      <c r="AP271">
        <v>0</v>
      </c>
      <c r="AQ271">
        <v>0</v>
      </c>
      <c r="AR271">
        <v>0</v>
      </c>
      <c r="AS271">
        <v>0</v>
      </c>
      <c r="AT271">
        <v>0</v>
      </c>
    </row>
    <row r="272" spans="1:46" x14ac:dyDescent="0.3">
      <c r="A272" t="str">
        <f t="shared" si="45"/>
        <v>544810030911</v>
      </c>
      <c r="B272" s="99">
        <v>5</v>
      </c>
      <c r="C272" s="99" t="str">
        <f t="shared" si="46"/>
        <v>448</v>
      </c>
      <c r="D272" s="99" t="str">
        <f t="shared" si="47"/>
        <v>1</v>
      </c>
      <c r="E272" t="str">
        <f t="shared" si="48"/>
        <v>0</v>
      </c>
      <c r="F272" s="106" t="str">
        <f t="shared" si="49"/>
        <v>03</v>
      </c>
      <c r="G272" s="106" t="str">
        <f t="shared" si="50"/>
        <v>09</v>
      </c>
      <c r="H272" s="99">
        <v>11</v>
      </c>
      <c r="I272" t="str">
        <f t="shared" si="51"/>
        <v>1.1-00-26-02_26-6-002_26-03-4481-09</v>
      </c>
      <c r="J272" t="s">
        <v>124</v>
      </c>
      <c r="K272" t="s">
        <v>125</v>
      </c>
      <c r="L272" t="s">
        <v>81</v>
      </c>
      <c r="M272" t="s">
        <v>82</v>
      </c>
      <c r="N272" t="s">
        <v>374</v>
      </c>
      <c r="O272" t="s">
        <v>1170</v>
      </c>
      <c r="P272" t="s">
        <v>238</v>
      </c>
      <c r="Q272" t="s">
        <v>239</v>
      </c>
      <c r="R272">
        <v>6</v>
      </c>
      <c r="S272" t="s">
        <v>75</v>
      </c>
      <c r="T272" s="96" t="s">
        <v>1151</v>
      </c>
      <c r="U272" t="s">
        <v>375</v>
      </c>
      <c r="V272" t="s">
        <v>241</v>
      </c>
      <c r="W272" t="s">
        <v>242</v>
      </c>
      <c r="X272">
        <v>4000</v>
      </c>
      <c r="Y272" t="s">
        <v>211</v>
      </c>
      <c r="Z272" t="str">
        <f t="shared" si="52"/>
        <v>448</v>
      </c>
      <c r="AA272">
        <v>4481</v>
      </c>
      <c r="AB272" t="s">
        <v>376</v>
      </c>
      <c r="AC272" s="96" t="s">
        <v>1157</v>
      </c>
      <c r="AD272" t="s">
        <v>378</v>
      </c>
      <c r="AE272" s="2">
        <v>1500000</v>
      </c>
      <c r="AF272" s="1">
        <v>1500000</v>
      </c>
      <c r="AG272">
        <v>0</v>
      </c>
      <c r="AH272">
        <v>0</v>
      </c>
      <c r="AI272">
        <f t="shared" si="53"/>
        <v>0</v>
      </c>
      <c r="AJ272">
        <v>0</v>
      </c>
      <c r="AK272" s="1">
        <f t="shared" si="54"/>
        <v>0</v>
      </c>
      <c r="AL272">
        <v>0</v>
      </c>
      <c r="AM272">
        <v>0</v>
      </c>
      <c r="AN272">
        <v>0</v>
      </c>
      <c r="AO272" s="1">
        <f t="shared" si="44"/>
        <v>1500000</v>
      </c>
      <c r="AP272">
        <v>0</v>
      </c>
      <c r="AQ272">
        <v>0</v>
      </c>
      <c r="AR272">
        <v>0</v>
      </c>
      <c r="AS272">
        <v>0</v>
      </c>
      <c r="AT272">
        <v>0</v>
      </c>
    </row>
    <row r="273" spans="1:46" x14ac:dyDescent="0.3">
      <c r="A273" t="str">
        <f t="shared" si="45"/>
        <v>561210460011</v>
      </c>
      <c r="B273" s="99">
        <v>5</v>
      </c>
      <c r="C273" s="99" t="str">
        <f t="shared" si="46"/>
        <v>612</v>
      </c>
      <c r="D273" s="99" t="str">
        <f t="shared" si="47"/>
        <v>1</v>
      </c>
      <c r="E273" t="str">
        <f t="shared" si="48"/>
        <v>0</v>
      </c>
      <c r="F273" s="106">
        <f t="shared" si="49"/>
        <v>46</v>
      </c>
      <c r="G273" s="106" t="str">
        <f t="shared" si="50"/>
        <v>00</v>
      </c>
      <c r="H273" s="99">
        <v>11</v>
      </c>
      <c r="I273" t="str">
        <f t="shared" si="51"/>
        <v>1.1-00-26-10_26-1-033_26-46-6121-00</v>
      </c>
      <c r="J273" t="s">
        <v>124</v>
      </c>
      <c r="K273" t="s">
        <v>125</v>
      </c>
      <c r="L273" t="s">
        <v>81</v>
      </c>
      <c r="M273" t="s">
        <v>82</v>
      </c>
      <c r="N273" t="s">
        <v>102</v>
      </c>
      <c r="O273" t="s">
        <v>1167</v>
      </c>
      <c r="P273" t="s">
        <v>103</v>
      </c>
      <c r="Q273" t="s">
        <v>104</v>
      </c>
      <c r="R273">
        <v>1</v>
      </c>
      <c r="S273" t="s">
        <v>62</v>
      </c>
      <c r="T273" s="96">
        <v>46</v>
      </c>
      <c r="U273" t="s">
        <v>379</v>
      </c>
      <c r="V273" t="s">
        <v>106</v>
      </c>
      <c r="W273" t="s">
        <v>107</v>
      </c>
      <c r="X273">
        <v>6000</v>
      </c>
      <c r="Y273" t="s">
        <v>108</v>
      </c>
      <c r="Z273" t="str">
        <f t="shared" si="52"/>
        <v>612</v>
      </c>
      <c r="AA273">
        <v>6121</v>
      </c>
      <c r="AB273" t="s">
        <v>109</v>
      </c>
      <c r="AC273" s="96" t="s">
        <v>1148</v>
      </c>
      <c r="AD273" t="s">
        <v>57</v>
      </c>
      <c r="AE273" s="2">
        <v>221450365.80000001</v>
      </c>
      <c r="AF273" s="1">
        <v>221450365.80000001</v>
      </c>
      <c r="AG273" s="1">
        <v>221450365.80000001</v>
      </c>
      <c r="AH273" s="1">
        <v>221450365.80000001</v>
      </c>
      <c r="AI273">
        <f t="shared" si="53"/>
        <v>221450365.80000001</v>
      </c>
      <c r="AJ273">
        <v>0</v>
      </c>
      <c r="AK273" s="1">
        <f t="shared" si="54"/>
        <v>0</v>
      </c>
      <c r="AL273">
        <v>0</v>
      </c>
      <c r="AM273">
        <v>0</v>
      </c>
      <c r="AN273">
        <v>0</v>
      </c>
      <c r="AO273" s="1">
        <f t="shared" si="44"/>
        <v>0</v>
      </c>
      <c r="AP273">
        <v>0</v>
      </c>
      <c r="AQ273">
        <v>0</v>
      </c>
      <c r="AR273">
        <v>0</v>
      </c>
      <c r="AS273">
        <v>0</v>
      </c>
      <c r="AT273">
        <v>0</v>
      </c>
    </row>
    <row r="274" spans="1:46" x14ac:dyDescent="0.3">
      <c r="A274" t="str">
        <f t="shared" si="45"/>
        <v>561210463611</v>
      </c>
      <c r="B274" s="99">
        <v>5</v>
      </c>
      <c r="C274" s="99" t="str">
        <f t="shared" si="46"/>
        <v>612</v>
      </c>
      <c r="D274" s="99" t="str">
        <f t="shared" si="47"/>
        <v>1</v>
      </c>
      <c r="E274" t="str">
        <f t="shared" si="48"/>
        <v>0</v>
      </c>
      <c r="F274" s="106">
        <f t="shared" si="49"/>
        <v>46</v>
      </c>
      <c r="G274" s="106">
        <f t="shared" si="50"/>
        <v>36</v>
      </c>
      <c r="H274" s="99">
        <v>11</v>
      </c>
      <c r="I274" t="str">
        <f t="shared" si="51"/>
        <v>1.1-00-26-10_26-1-033_26-46-6121-36</v>
      </c>
      <c r="J274" t="s">
        <v>124</v>
      </c>
      <c r="K274" t="s">
        <v>125</v>
      </c>
      <c r="L274" t="s">
        <v>81</v>
      </c>
      <c r="M274" t="s">
        <v>82</v>
      </c>
      <c r="N274" t="s">
        <v>102</v>
      </c>
      <c r="O274" t="s">
        <v>1167</v>
      </c>
      <c r="P274" t="s">
        <v>103</v>
      </c>
      <c r="Q274" t="s">
        <v>104</v>
      </c>
      <c r="R274">
        <v>1</v>
      </c>
      <c r="S274" t="s">
        <v>62</v>
      </c>
      <c r="T274" s="96">
        <v>46</v>
      </c>
      <c r="U274" t="s">
        <v>379</v>
      </c>
      <c r="V274" t="s">
        <v>106</v>
      </c>
      <c r="W274" t="s">
        <v>107</v>
      </c>
      <c r="X274">
        <v>6000</v>
      </c>
      <c r="Y274" t="s">
        <v>108</v>
      </c>
      <c r="Z274" t="str">
        <f t="shared" si="52"/>
        <v>612</v>
      </c>
      <c r="AA274">
        <v>6121</v>
      </c>
      <c r="AB274" t="s">
        <v>109</v>
      </c>
      <c r="AC274" s="96">
        <v>36</v>
      </c>
      <c r="AD274" t="s">
        <v>174</v>
      </c>
      <c r="AE274" s="2">
        <v>37122359.280000001</v>
      </c>
      <c r="AF274" s="1">
        <v>37122359.280000001</v>
      </c>
      <c r="AG274">
        <v>0</v>
      </c>
      <c r="AH274">
        <v>0</v>
      </c>
      <c r="AI274">
        <f t="shared" si="53"/>
        <v>0</v>
      </c>
      <c r="AJ274">
        <v>0</v>
      </c>
      <c r="AK274" s="1">
        <f t="shared" si="54"/>
        <v>0</v>
      </c>
      <c r="AL274">
        <v>0</v>
      </c>
      <c r="AM274">
        <v>0</v>
      </c>
      <c r="AN274">
        <v>0</v>
      </c>
      <c r="AO274" s="1">
        <f t="shared" si="44"/>
        <v>37122359.280000001</v>
      </c>
      <c r="AP274">
        <v>0</v>
      </c>
      <c r="AQ274">
        <v>0</v>
      </c>
      <c r="AR274">
        <v>0</v>
      </c>
      <c r="AS274">
        <v>0</v>
      </c>
      <c r="AT274">
        <v>0</v>
      </c>
    </row>
    <row r="275" spans="1:46" x14ac:dyDescent="0.3">
      <c r="A275" t="str">
        <f t="shared" si="45"/>
        <v>561310460011</v>
      </c>
      <c r="B275" s="99">
        <v>5</v>
      </c>
      <c r="C275" s="99" t="str">
        <f t="shared" si="46"/>
        <v>613</v>
      </c>
      <c r="D275" s="99" t="str">
        <f t="shared" si="47"/>
        <v>1</v>
      </c>
      <c r="E275" t="str">
        <f t="shared" si="48"/>
        <v>0</v>
      </c>
      <c r="F275" s="106">
        <f t="shared" si="49"/>
        <v>46</v>
      </c>
      <c r="G275" s="106" t="str">
        <f t="shared" si="50"/>
        <v>00</v>
      </c>
      <c r="H275" s="99">
        <v>11</v>
      </c>
      <c r="I275" t="str">
        <f t="shared" si="51"/>
        <v>1.1-00-26-10_26-1-033_26-46-6131-00</v>
      </c>
      <c r="J275" t="s">
        <v>124</v>
      </c>
      <c r="K275" t="s">
        <v>125</v>
      </c>
      <c r="L275" t="s">
        <v>81</v>
      </c>
      <c r="M275" t="s">
        <v>82</v>
      </c>
      <c r="N275" t="s">
        <v>102</v>
      </c>
      <c r="O275" t="s">
        <v>1167</v>
      </c>
      <c r="P275" t="s">
        <v>103</v>
      </c>
      <c r="Q275" t="s">
        <v>104</v>
      </c>
      <c r="R275">
        <v>1</v>
      </c>
      <c r="S275" t="s">
        <v>62</v>
      </c>
      <c r="T275" s="96">
        <v>46</v>
      </c>
      <c r="U275" t="s">
        <v>379</v>
      </c>
      <c r="V275" t="s">
        <v>106</v>
      </c>
      <c r="W275" t="s">
        <v>107</v>
      </c>
      <c r="X275">
        <v>6000</v>
      </c>
      <c r="Y275" t="s">
        <v>108</v>
      </c>
      <c r="Z275" t="str">
        <f t="shared" si="52"/>
        <v>613</v>
      </c>
      <c r="AA275">
        <v>6131</v>
      </c>
      <c r="AB275" t="s">
        <v>380</v>
      </c>
      <c r="AC275" s="96" t="s">
        <v>1148</v>
      </c>
      <c r="AD275" t="s">
        <v>57</v>
      </c>
      <c r="AE275" s="2">
        <v>26624817.600000001</v>
      </c>
      <c r="AF275" s="1">
        <v>26624817</v>
      </c>
      <c r="AG275" s="1">
        <v>26624817.600000001</v>
      </c>
      <c r="AH275" s="1">
        <v>26624817.600000001</v>
      </c>
      <c r="AI275">
        <f t="shared" si="53"/>
        <v>26624817.600000001</v>
      </c>
      <c r="AJ275">
        <v>0</v>
      </c>
      <c r="AK275" s="1">
        <f t="shared" si="54"/>
        <v>0</v>
      </c>
      <c r="AL275">
        <v>0</v>
      </c>
      <c r="AM275">
        <v>0</v>
      </c>
      <c r="AN275">
        <v>0</v>
      </c>
      <c r="AO275" s="1">
        <f t="shared" si="44"/>
        <v>0</v>
      </c>
      <c r="AP275">
        <v>0</v>
      </c>
      <c r="AQ275">
        <v>0.6</v>
      </c>
      <c r="AR275">
        <v>0</v>
      </c>
      <c r="AS275">
        <v>0</v>
      </c>
      <c r="AT275">
        <v>0.6</v>
      </c>
    </row>
    <row r="276" spans="1:46" x14ac:dyDescent="0.3">
      <c r="A276" t="str">
        <f t="shared" si="45"/>
        <v>561310463711</v>
      </c>
      <c r="B276" s="99">
        <v>5</v>
      </c>
      <c r="C276" s="99" t="str">
        <f t="shared" si="46"/>
        <v>613</v>
      </c>
      <c r="D276" s="99" t="str">
        <f t="shared" si="47"/>
        <v>1</v>
      </c>
      <c r="E276" t="str">
        <f t="shared" si="48"/>
        <v>0</v>
      </c>
      <c r="F276" s="106">
        <f t="shared" si="49"/>
        <v>46</v>
      </c>
      <c r="G276" s="106">
        <f t="shared" si="50"/>
        <v>37</v>
      </c>
      <c r="H276" s="99">
        <v>11</v>
      </c>
      <c r="I276" t="str">
        <f t="shared" si="51"/>
        <v>1.1-00-26-10_26-1-033_26-46-6131-37</v>
      </c>
      <c r="J276" t="s">
        <v>124</v>
      </c>
      <c r="K276" t="s">
        <v>125</v>
      </c>
      <c r="L276" t="s">
        <v>81</v>
      </c>
      <c r="M276" t="s">
        <v>82</v>
      </c>
      <c r="N276" t="s">
        <v>102</v>
      </c>
      <c r="O276" t="s">
        <v>1167</v>
      </c>
      <c r="P276" t="s">
        <v>103</v>
      </c>
      <c r="Q276" t="s">
        <v>104</v>
      </c>
      <c r="R276">
        <v>1</v>
      </c>
      <c r="S276" t="s">
        <v>62</v>
      </c>
      <c r="T276" s="96">
        <v>46</v>
      </c>
      <c r="U276" t="s">
        <v>379</v>
      </c>
      <c r="V276" t="s">
        <v>106</v>
      </c>
      <c r="W276" t="s">
        <v>107</v>
      </c>
      <c r="X276">
        <v>6000</v>
      </c>
      <c r="Y276" t="s">
        <v>108</v>
      </c>
      <c r="Z276" t="str">
        <f t="shared" si="52"/>
        <v>613</v>
      </c>
      <c r="AA276">
        <v>6131</v>
      </c>
      <c r="AB276" t="s">
        <v>380</v>
      </c>
      <c r="AC276" s="96">
        <v>37</v>
      </c>
      <c r="AD276" t="s">
        <v>381</v>
      </c>
      <c r="AE276" s="2">
        <v>62845365.149999999</v>
      </c>
      <c r="AF276" s="1">
        <v>62500000.600000001</v>
      </c>
      <c r="AG276">
        <v>0</v>
      </c>
      <c r="AH276">
        <v>0</v>
      </c>
      <c r="AI276">
        <f t="shared" si="53"/>
        <v>0</v>
      </c>
      <c r="AJ276">
        <v>0</v>
      </c>
      <c r="AK276" s="1">
        <f t="shared" si="54"/>
        <v>0</v>
      </c>
      <c r="AL276">
        <v>0</v>
      </c>
      <c r="AM276">
        <v>0</v>
      </c>
      <c r="AN276">
        <v>0</v>
      </c>
      <c r="AO276" s="1">
        <f t="shared" si="44"/>
        <v>62845365.149999999</v>
      </c>
      <c r="AP276" s="1">
        <v>345365.15</v>
      </c>
      <c r="AQ276">
        <v>0</v>
      </c>
      <c r="AR276">
        <v>0</v>
      </c>
      <c r="AS276">
        <v>0.6</v>
      </c>
      <c r="AT276" s="1">
        <v>345364.55</v>
      </c>
    </row>
    <row r="277" spans="1:46" x14ac:dyDescent="0.3">
      <c r="A277" t="str">
        <f t="shared" si="45"/>
        <v>561510460011</v>
      </c>
      <c r="B277" s="99">
        <v>5</v>
      </c>
      <c r="C277" s="99" t="str">
        <f t="shared" si="46"/>
        <v>615</v>
      </c>
      <c r="D277" s="99" t="str">
        <f t="shared" si="47"/>
        <v>1</v>
      </c>
      <c r="E277" t="str">
        <f t="shared" si="48"/>
        <v>0</v>
      </c>
      <c r="F277" s="106">
        <f t="shared" si="49"/>
        <v>46</v>
      </c>
      <c r="G277" s="106" t="str">
        <f t="shared" si="50"/>
        <v>00</v>
      </c>
      <c r="H277" s="99">
        <v>11</v>
      </c>
      <c r="I277" t="str">
        <f t="shared" si="51"/>
        <v>1.1-00-26-10_26-1-033_26-46-6151-00</v>
      </c>
      <c r="J277" t="s">
        <v>124</v>
      </c>
      <c r="K277" t="s">
        <v>125</v>
      </c>
      <c r="L277" t="s">
        <v>81</v>
      </c>
      <c r="M277" t="s">
        <v>82</v>
      </c>
      <c r="N277" t="s">
        <v>102</v>
      </c>
      <c r="O277" t="s">
        <v>1167</v>
      </c>
      <c r="P277" t="s">
        <v>103</v>
      </c>
      <c r="Q277" t="s">
        <v>104</v>
      </c>
      <c r="R277">
        <v>1</v>
      </c>
      <c r="S277" t="s">
        <v>62</v>
      </c>
      <c r="T277" s="96">
        <v>46</v>
      </c>
      <c r="U277" t="s">
        <v>379</v>
      </c>
      <c r="V277" t="s">
        <v>106</v>
      </c>
      <c r="W277" t="s">
        <v>107</v>
      </c>
      <c r="X277">
        <v>6000</v>
      </c>
      <c r="Y277" t="s">
        <v>108</v>
      </c>
      <c r="Z277" t="str">
        <f t="shared" si="52"/>
        <v>615</v>
      </c>
      <c r="AA277">
        <v>6151</v>
      </c>
      <c r="AB277" t="s">
        <v>110</v>
      </c>
      <c r="AC277" s="96" t="s">
        <v>1148</v>
      </c>
      <c r="AD277" t="s">
        <v>57</v>
      </c>
      <c r="AE277" s="2">
        <v>270180971.16000003</v>
      </c>
      <c r="AF277" s="1">
        <v>270180971.16000003</v>
      </c>
      <c r="AG277" s="1">
        <v>270180971.16000003</v>
      </c>
      <c r="AH277" s="1">
        <v>270180971.16000003</v>
      </c>
      <c r="AI277">
        <f t="shared" si="53"/>
        <v>255774222.46000004</v>
      </c>
      <c r="AJ277" s="1">
        <v>14406748.699999999</v>
      </c>
      <c r="AK277" s="1">
        <f t="shared" si="54"/>
        <v>0</v>
      </c>
      <c r="AL277" s="1">
        <v>14406748.699999999</v>
      </c>
      <c r="AM277">
        <v>0</v>
      </c>
      <c r="AN277" s="1">
        <v>14406748.699999999</v>
      </c>
      <c r="AO277" s="1">
        <f t="shared" si="44"/>
        <v>0</v>
      </c>
      <c r="AP277">
        <v>0</v>
      </c>
      <c r="AQ277">
        <v>0</v>
      </c>
      <c r="AR277">
        <v>0</v>
      </c>
      <c r="AS277">
        <v>0</v>
      </c>
      <c r="AT277">
        <v>0</v>
      </c>
    </row>
    <row r="278" spans="1:46" x14ac:dyDescent="0.3">
      <c r="A278" t="str">
        <f t="shared" si="45"/>
        <v>561210470011</v>
      </c>
      <c r="B278" s="99">
        <v>5</v>
      </c>
      <c r="C278" s="99" t="str">
        <f t="shared" si="46"/>
        <v>612</v>
      </c>
      <c r="D278" s="99" t="str">
        <f t="shared" si="47"/>
        <v>1</v>
      </c>
      <c r="E278" t="str">
        <f t="shared" si="48"/>
        <v>0</v>
      </c>
      <c r="F278" s="106">
        <f t="shared" si="49"/>
        <v>47</v>
      </c>
      <c r="G278" s="106" t="str">
        <f t="shared" si="50"/>
        <v>00</v>
      </c>
      <c r="H278" s="99">
        <v>11</v>
      </c>
      <c r="I278" t="str">
        <f t="shared" si="51"/>
        <v>1.1-00-26-10_26-1-033_26-47-6121-00</v>
      </c>
      <c r="J278" t="s">
        <v>124</v>
      </c>
      <c r="K278" t="s">
        <v>125</v>
      </c>
      <c r="L278" t="s">
        <v>81</v>
      </c>
      <c r="M278" t="s">
        <v>82</v>
      </c>
      <c r="N278" t="s">
        <v>102</v>
      </c>
      <c r="O278" t="s">
        <v>1167</v>
      </c>
      <c r="P278" t="s">
        <v>103</v>
      </c>
      <c r="Q278" t="s">
        <v>104</v>
      </c>
      <c r="R278">
        <v>1</v>
      </c>
      <c r="S278" t="s">
        <v>62</v>
      </c>
      <c r="T278" s="96">
        <v>47</v>
      </c>
      <c r="U278" t="s">
        <v>382</v>
      </c>
      <c r="V278" t="s">
        <v>106</v>
      </c>
      <c r="W278" t="s">
        <v>107</v>
      </c>
      <c r="X278">
        <v>6000</v>
      </c>
      <c r="Y278" t="s">
        <v>108</v>
      </c>
      <c r="Z278" t="str">
        <f t="shared" si="52"/>
        <v>612</v>
      </c>
      <c r="AA278">
        <v>6121</v>
      </c>
      <c r="AB278" t="s">
        <v>109</v>
      </c>
      <c r="AC278" s="96" t="s">
        <v>1148</v>
      </c>
      <c r="AD278" t="s">
        <v>57</v>
      </c>
      <c r="AE278" s="2">
        <v>24500000</v>
      </c>
      <c r="AF278" s="1">
        <v>24500000</v>
      </c>
      <c r="AG278">
        <v>0</v>
      </c>
      <c r="AH278">
        <v>0</v>
      </c>
      <c r="AI278">
        <f t="shared" si="53"/>
        <v>0</v>
      </c>
      <c r="AJ278">
        <v>0</v>
      </c>
      <c r="AK278" s="1">
        <f t="shared" si="54"/>
        <v>0</v>
      </c>
      <c r="AL278">
        <v>0</v>
      </c>
      <c r="AM278">
        <v>0</v>
      </c>
      <c r="AN278">
        <v>0</v>
      </c>
      <c r="AO278" s="1">
        <f t="shared" si="44"/>
        <v>24500000</v>
      </c>
      <c r="AP278">
        <v>0</v>
      </c>
      <c r="AQ278">
        <v>0</v>
      </c>
      <c r="AR278">
        <v>0</v>
      </c>
      <c r="AS278">
        <v>0</v>
      </c>
      <c r="AT278">
        <v>0</v>
      </c>
    </row>
    <row r="279" spans="1:46" x14ac:dyDescent="0.3">
      <c r="A279" t="str">
        <f t="shared" si="45"/>
        <v>561510470011</v>
      </c>
      <c r="B279" s="99">
        <v>5</v>
      </c>
      <c r="C279" s="99" t="str">
        <f t="shared" si="46"/>
        <v>615</v>
      </c>
      <c r="D279" s="99" t="str">
        <f t="shared" si="47"/>
        <v>1</v>
      </c>
      <c r="E279" t="str">
        <f t="shared" si="48"/>
        <v>0</v>
      </c>
      <c r="F279" s="106">
        <f t="shared" si="49"/>
        <v>47</v>
      </c>
      <c r="G279" s="106" t="str">
        <f t="shared" si="50"/>
        <v>00</v>
      </c>
      <c r="H279" s="99">
        <v>11</v>
      </c>
      <c r="I279" t="str">
        <f t="shared" si="51"/>
        <v>1.1-00-26-10_26-1-033_26-47-6151-00</v>
      </c>
      <c r="J279" t="s">
        <v>124</v>
      </c>
      <c r="K279" t="s">
        <v>125</v>
      </c>
      <c r="L279" t="s">
        <v>81</v>
      </c>
      <c r="M279" t="s">
        <v>82</v>
      </c>
      <c r="N279" t="s">
        <v>102</v>
      </c>
      <c r="O279" t="s">
        <v>1167</v>
      </c>
      <c r="P279" t="s">
        <v>103</v>
      </c>
      <c r="Q279" t="s">
        <v>104</v>
      </c>
      <c r="R279">
        <v>1</v>
      </c>
      <c r="S279" t="s">
        <v>62</v>
      </c>
      <c r="T279" s="96">
        <v>47</v>
      </c>
      <c r="U279" t="s">
        <v>382</v>
      </c>
      <c r="V279" t="s">
        <v>106</v>
      </c>
      <c r="W279" t="s">
        <v>107</v>
      </c>
      <c r="X279">
        <v>6000</v>
      </c>
      <c r="Y279" t="s">
        <v>108</v>
      </c>
      <c r="Z279" t="str">
        <f t="shared" si="52"/>
        <v>615</v>
      </c>
      <c r="AA279">
        <v>6151</v>
      </c>
      <c r="AB279" t="s">
        <v>110</v>
      </c>
      <c r="AC279" s="96" t="s">
        <v>1148</v>
      </c>
      <c r="AD279" t="s">
        <v>57</v>
      </c>
      <c r="AE279" s="2">
        <v>35000000</v>
      </c>
      <c r="AF279" s="1">
        <v>35000000</v>
      </c>
      <c r="AG279">
        <v>0</v>
      </c>
      <c r="AH279">
        <v>0</v>
      </c>
      <c r="AI279">
        <f t="shared" si="53"/>
        <v>0</v>
      </c>
      <c r="AJ279">
        <v>0</v>
      </c>
      <c r="AK279" s="1">
        <f t="shared" si="54"/>
        <v>0</v>
      </c>
      <c r="AL279">
        <v>0</v>
      </c>
      <c r="AM279">
        <v>0</v>
      </c>
      <c r="AN279">
        <v>0</v>
      </c>
      <c r="AO279" s="1">
        <f t="shared" si="44"/>
        <v>35000000</v>
      </c>
      <c r="AP279">
        <v>0</v>
      </c>
      <c r="AQ279">
        <v>0</v>
      </c>
      <c r="AR279">
        <v>0</v>
      </c>
      <c r="AS279">
        <v>0</v>
      </c>
      <c r="AT279">
        <v>0</v>
      </c>
    </row>
    <row r="280" spans="1:46" x14ac:dyDescent="0.3">
      <c r="A280" s="108" t="str">
        <f t="shared" si="45"/>
        <v>561210480011</v>
      </c>
      <c r="B280" s="99">
        <v>5</v>
      </c>
      <c r="C280" s="99" t="str">
        <f t="shared" si="46"/>
        <v>612</v>
      </c>
      <c r="D280" s="99" t="str">
        <f t="shared" si="47"/>
        <v>1</v>
      </c>
      <c r="E280" t="str">
        <f t="shared" si="48"/>
        <v>0</v>
      </c>
      <c r="F280" s="106">
        <f t="shared" si="49"/>
        <v>48</v>
      </c>
      <c r="G280" s="106" t="str">
        <f t="shared" si="50"/>
        <v>00</v>
      </c>
      <c r="H280" s="99">
        <v>11</v>
      </c>
      <c r="I280" t="str">
        <f t="shared" si="51"/>
        <v>1.1-00-26-10_26-1-033_26-48-6121-00</v>
      </c>
      <c r="J280" t="s">
        <v>124</v>
      </c>
      <c r="K280" t="s">
        <v>125</v>
      </c>
      <c r="L280" t="s">
        <v>81</v>
      </c>
      <c r="M280" t="s">
        <v>82</v>
      </c>
      <c r="N280" t="s">
        <v>102</v>
      </c>
      <c r="O280" t="s">
        <v>1167</v>
      </c>
      <c r="P280" t="s">
        <v>103</v>
      </c>
      <c r="Q280" t="s">
        <v>104</v>
      </c>
      <c r="R280">
        <v>1</v>
      </c>
      <c r="S280" t="s">
        <v>62</v>
      </c>
      <c r="T280" s="96">
        <v>48</v>
      </c>
      <c r="U280" t="s">
        <v>105</v>
      </c>
      <c r="V280" t="s">
        <v>106</v>
      </c>
      <c r="W280" t="s">
        <v>107</v>
      </c>
      <c r="X280">
        <v>6000</v>
      </c>
      <c r="Y280" t="s">
        <v>108</v>
      </c>
      <c r="Z280" t="str">
        <f t="shared" si="52"/>
        <v>612</v>
      </c>
      <c r="AA280">
        <v>6121</v>
      </c>
      <c r="AB280" t="s">
        <v>109</v>
      </c>
      <c r="AC280" s="96" t="s">
        <v>1148</v>
      </c>
      <c r="AD280" t="s">
        <v>57</v>
      </c>
      <c r="AE280" s="2">
        <v>7500000</v>
      </c>
      <c r="AF280">
        <v>0</v>
      </c>
      <c r="AG280" s="1">
        <v>7456195.0999999996</v>
      </c>
      <c r="AH280" s="1">
        <v>7456195.0999999996</v>
      </c>
      <c r="AI280">
        <f t="shared" si="53"/>
        <v>6778524.71</v>
      </c>
      <c r="AJ280" s="1">
        <v>677670.39</v>
      </c>
      <c r="AK280" s="1">
        <f t="shared" si="54"/>
        <v>677670.39</v>
      </c>
      <c r="AL280">
        <v>0</v>
      </c>
      <c r="AM280">
        <v>0</v>
      </c>
      <c r="AN280">
        <v>0</v>
      </c>
      <c r="AO280" s="1">
        <f t="shared" si="44"/>
        <v>43804.900000000373</v>
      </c>
      <c r="AP280">
        <v>0</v>
      </c>
      <c r="AQ280" s="1">
        <v>7500000</v>
      </c>
      <c r="AR280">
        <v>0</v>
      </c>
      <c r="AS280">
        <v>0</v>
      </c>
      <c r="AT280" s="1">
        <v>7500000</v>
      </c>
    </row>
    <row r="281" spans="1:46" x14ac:dyDescent="0.3">
      <c r="A281" t="str">
        <f t="shared" si="45"/>
        <v>561310480011</v>
      </c>
      <c r="B281" s="99">
        <v>5</v>
      </c>
      <c r="C281" s="99" t="str">
        <f t="shared" si="46"/>
        <v>613</v>
      </c>
      <c r="D281" s="99" t="str">
        <f t="shared" si="47"/>
        <v>1</v>
      </c>
      <c r="E281" t="str">
        <f t="shared" si="48"/>
        <v>0</v>
      </c>
      <c r="F281" s="106">
        <f t="shared" si="49"/>
        <v>48</v>
      </c>
      <c r="G281" s="106" t="str">
        <f t="shared" si="50"/>
        <v>00</v>
      </c>
      <c r="H281" s="99">
        <v>11</v>
      </c>
      <c r="I281" t="str">
        <f t="shared" si="51"/>
        <v>1.1-00-26-10_26-1-033_26-48-6131-00</v>
      </c>
      <c r="J281" t="s">
        <v>124</v>
      </c>
      <c r="K281" t="s">
        <v>125</v>
      </c>
      <c r="L281" t="s">
        <v>81</v>
      </c>
      <c r="M281" t="s">
        <v>82</v>
      </c>
      <c r="N281" t="s">
        <v>102</v>
      </c>
      <c r="O281" t="s">
        <v>1167</v>
      </c>
      <c r="P281" t="s">
        <v>103</v>
      </c>
      <c r="Q281" t="s">
        <v>104</v>
      </c>
      <c r="R281">
        <v>1</v>
      </c>
      <c r="S281" t="s">
        <v>62</v>
      </c>
      <c r="T281" s="96">
        <v>48</v>
      </c>
      <c r="U281" t="s">
        <v>105</v>
      </c>
      <c r="V281" t="s">
        <v>106</v>
      </c>
      <c r="W281" t="s">
        <v>107</v>
      </c>
      <c r="X281">
        <v>6000</v>
      </c>
      <c r="Y281" t="s">
        <v>108</v>
      </c>
      <c r="Z281" t="str">
        <f t="shared" si="52"/>
        <v>613</v>
      </c>
      <c r="AA281">
        <v>6131</v>
      </c>
      <c r="AB281" t="s">
        <v>380</v>
      </c>
      <c r="AC281" s="96" t="s">
        <v>1148</v>
      </c>
      <c r="AD281" t="s">
        <v>57</v>
      </c>
      <c r="AE281" s="2">
        <v>79489707.819999993</v>
      </c>
      <c r="AF281" s="1">
        <v>3999999.36</v>
      </c>
      <c r="AG281" s="1">
        <v>4580193.3</v>
      </c>
      <c r="AH281" s="1">
        <v>4580193.3</v>
      </c>
      <c r="AI281">
        <f t="shared" si="53"/>
        <v>4580193.3</v>
      </c>
      <c r="AJ281">
        <v>0</v>
      </c>
      <c r="AK281" s="1">
        <f t="shared" si="54"/>
        <v>0</v>
      </c>
      <c r="AL281">
        <v>0</v>
      </c>
      <c r="AM281">
        <v>0</v>
      </c>
      <c r="AN281">
        <v>0</v>
      </c>
      <c r="AO281" s="1">
        <f t="shared" si="44"/>
        <v>74909514.519999996</v>
      </c>
      <c r="AP281" s="1">
        <v>74889707.819999993</v>
      </c>
      <c r="AQ281" s="1">
        <v>2000000.64</v>
      </c>
      <c r="AR281">
        <v>0</v>
      </c>
      <c r="AS281" s="1">
        <v>1400000</v>
      </c>
      <c r="AT281" s="1">
        <v>75489708.459999993</v>
      </c>
    </row>
    <row r="282" spans="1:46" x14ac:dyDescent="0.3">
      <c r="A282" t="str">
        <f t="shared" si="45"/>
        <v>561510480011</v>
      </c>
      <c r="B282" s="99">
        <v>5</v>
      </c>
      <c r="C282" s="99" t="str">
        <f t="shared" si="46"/>
        <v>615</v>
      </c>
      <c r="D282" s="99" t="str">
        <f t="shared" si="47"/>
        <v>1</v>
      </c>
      <c r="E282" t="str">
        <f t="shared" si="48"/>
        <v>0</v>
      </c>
      <c r="F282" s="106">
        <f t="shared" si="49"/>
        <v>48</v>
      </c>
      <c r="G282" s="106" t="str">
        <f t="shared" si="50"/>
        <v>00</v>
      </c>
      <c r="H282" s="99">
        <v>11</v>
      </c>
      <c r="I282" t="str">
        <f t="shared" si="51"/>
        <v>1.1-00-26-10_26-1-033_26-48-6151-00</v>
      </c>
      <c r="J282" t="s">
        <v>124</v>
      </c>
      <c r="K282" t="s">
        <v>125</v>
      </c>
      <c r="L282" t="s">
        <v>81</v>
      </c>
      <c r="M282" t="s">
        <v>82</v>
      </c>
      <c r="N282" t="s">
        <v>102</v>
      </c>
      <c r="O282" t="s">
        <v>1167</v>
      </c>
      <c r="P282" t="s">
        <v>103</v>
      </c>
      <c r="Q282" t="s">
        <v>104</v>
      </c>
      <c r="R282">
        <v>1</v>
      </c>
      <c r="S282" t="s">
        <v>62</v>
      </c>
      <c r="T282" s="96">
        <v>48</v>
      </c>
      <c r="U282" t="s">
        <v>105</v>
      </c>
      <c r="V282" t="s">
        <v>106</v>
      </c>
      <c r="W282" t="s">
        <v>107</v>
      </c>
      <c r="X282">
        <v>6000</v>
      </c>
      <c r="Y282" t="s">
        <v>108</v>
      </c>
      <c r="Z282" t="str">
        <f t="shared" si="52"/>
        <v>615</v>
      </c>
      <c r="AA282">
        <v>6151</v>
      </c>
      <c r="AB282" t="s">
        <v>110</v>
      </c>
      <c r="AC282" s="96" t="s">
        <v>1148</v>
      </c>
      <c r="AD282" t="s">
        <v>57</v>
      </c>
      <c r="AE282" s="2">
        <v>337900000</v>
      </c>
      <c r="AF282" s="1">
        <v>46000004.880000003</v>
      </c>
      <c r="AG282" s="1">
        <v>31713935.390000001</v>
      </c>
      <c r="AH282" s="1">
        <v>31713935.390000001</v>
      </c>
      <c r="AI282">
        <f t="shared" si="53"/>
        <v>25164002.84</v>
      </c>
      <c r="AJ282" s="1">
        <v>6549932.5499999998</v>
      </c>
      <c r="AK282" s="1">
        <f t="shared" si="54"/>
        <v>6549932.5499999998</v>
      </c>
      <c r="AL282">
        <v>0</v>
      </c>
      <c r="AM282">
        <v>0</v>
      </c>
      <c r="AN282">
        <v>0</v>
      </c>
      <c r="AO282" s="1">
        <f t="shared" si="44"/>
        <v>306186064.61000001</v>
      </c>
      <c r="AP282" s="1">
        <v>300000000</v>
      </c>
      <c r="AQ282">
        <v>0</v>
      </c>
      <c r="AR282">
        <v>0</v>
      </c>
      <c r="AS282" s="1">
        <v>8100004.8799999999</v>
      </c>
      <c r="AT282" s="1">
        <v>291899995.12</v>
      </c>
    </row>
    <row r="283" spans="1:46" x14ac:dyDescent="0.3">
      <c r="A283" t="str">
        <f t="shared" si="45"/>
        <v>514410130011</v>
      </c>
      <c r="B283" s="99">
        <v>5</v>
      </c>
      <c r="C283" s="99" t="str">
        <f t="shared" si="46"/>
        <v>144</v>
      </c>
      <c r="D283" s="99" t="str">
        <f t="shared" si="47"/>
        <v>1</v>
      </c>
      <c r="E283" t="str">
        <f t="shared" si="48"/>
        <v>0</v>
      </c>
      <c r="F283" s="106">
        <f t="shared" si="49"/>
        <v>13</v>
      </c>
      <c r="G283" s="106" t="str">
        <f t="shared" si="50"/>
        <v>00</v>
      </c>
      <c r="H283" s="99">
        <v>11</v>
      </c>
      <c r="I283" t="str">
        <f t="shared" si="51"/>
        <v>1.1-00-26-05_26-1-008_26-13-1441-00</v>
      </c>
      <c r="J283" t="s">
        <v>124</v>
      </c>
      <c r="K283" t="s">
        <v>125</v>
      </c>
      <c r="L283" t="s">
        <v>81</v>
      </c>
      <c r="M283" t="s">
        <v>82</v>
      </c>
      <c r="N283" t="s">
        <v>383</v>
      </c>
      <c r="O283" t="s">
        <v>1171</v>
      </c>
      <c r="P283" t="s">
        <v>91</v>
      </c>
      <c r="Q283" t="s">
        <v>92</v>
      </c>
      <c r="R283">
        <v>1</v>
      </c>
      <c r="S283" t="s">
        <v>62</v>
      </c>
      <c r="T283" s="96">
        <v>13</v>
      </c>
      <c r="U283" t="s">
        <v>93</v>
      </c>
      <c r="V283" t="s">
        <v>384</v>
      </c>
      <c r="W283" t="s">
        <v>385</v>
      </c>
      <c r="X283">
        <v>1000</v>
      </c>
      <c r="Y283" t="s">
        <v>386</v>
      </c>
      <c r="Z283" t="str">
        <f t="shared" si="52"/>
        <v>144</v>
      </c>
      <c r="AA283">
        <v>1441</v>
      </c>
      <c r="AB283" t="s">
        <v>387</v>
      </c>
      <c r="AC283" s="96" t="s">
        <v>1148</v>
      </c>
      <c r="AD283" t="s">
        <v>57</v>
      </c>
      <c r="AE283" s="2">
        <v>9500000</v>
      </c>
      <c r="AF283" s="1">
        <v>9500000</v>
      </c>
      <c r="AG283" s="1">
        <v>8306768.4900000002</v>
      </c>
      <c r="AH283" s="1">
        <v>8306768.4900000002</v>
      </c>
      <c r="AI283">
        <f t="shared" si="53"/>
        <v>0</v>
      </c>
      <c r="AJ283" s="1">
        <v>8306768.4900000002</v>
      </c>
      <c r="AK283" s="1">
        <f t="shared" si="54"/>
        <v>8306768.4900000002</v>
      </c>
      <c r="AL283">
        <v>0</v>
      </c>
      <c r="AM283">
        <v>0</v>
      </c>
      <c r="AN283">
        <v>0</v>
      </c>
      <c r="AO283" s="1">
        <f t="shared" si="44"/>
        <v>1193231.5099999998</v>
      </c>
      <c r="AP283">
        <v>0</v>
      </c>
      <c r="AQ283">
        <v>0</v>
      </c>
      <c r="AR283">
        <v>0</v>
      </c>
      <c r="AS283">
        <v>0</v>
      </c>
      <c r="AT283">
        <v>0</v>
      </c>
    </row>
    <row r="284" spans="1:46" x14ac:dyDescent="0.3">
      <c r="A284" t="str">
        <f t="shared" si="45"/>
        <v>515910130311</v>
      </c>
      <c r="B284" s="99">
        <v>5</v>
      </c>
      <c r="C284" s="99" t="str">
        <f t="shared" si="46"/>
        <v>159</v>
      </c>
      <c r="D284" s="99" t="str">
        <f t="shared" si="47"/>
        <v>1</v>
      </c>
      <c r="E284" t="str">
        <f t="shared" si="48"/>
        <v>0</v>
      </c>
      <c r="F284" s="106">
        <f t="shared" si="49"/>
        <v>13</v>
      </c>
      <c r="G284" s="106" t="str">
        <f t="shared" si="50"/>
        <v>03</v>
      </c>
      <c r="H284" s="99">
        <v>11</v>
      </c>
      <c r="I284" t="str">
        <f t="shared" si="51"/>
        <v>1.1-00-26-05_26-1-008_26-13-1591-03</v>
      </c>
      <c r="J284" t="s">
        <v>124</v>
      </c>
      <c r="K284" t="s">
        <v>125</v>
      </c>
      <c r="L284" t="s">
        <v>81</v>
      </c>
      <c r="M284" t="s">
        <v>82</v>
      </c>
      <c r="N284" t="s">
        <v>383</v>
      </c>
      <c r="O284" t="s">
        <v>1171</v>
      </c>
      <c r="P284" t="s">
        <v>91</v>
      </c>
      <c r="Q284" t="s">
        <v>92</v>
      </c>
      <c r="R284">
        <v>1</v>
      </c>
      <c r="S284" t="s">
        <v>62</v>
      </c>
      <c r="T284" s="96">
        <v>13</v>
      </c>
      <c r="U284" t="s">
        <v>93</v>
      </c>
      <c r="V284" t="s">
        <v>384</v>
      </c>
      <c r="W284" t="s">
        <v>385</v>
      </c>
      <c r="X284">
        <v>1000</v>
      </c>
      <c r="Y284" t="s">
        <v>386</v>
      </c>
      <c r="Z284" t="str">
        <f t="shared" si="52"/>
        <v>159</v>
      </c>
      <c r="AA284">
        <v>1591</v>
      </c>
      <c r="AB284" t="s">
        <v>388</v>
      </c>
      <c r="AC284" s="96" t="s">
        <v>1151</v>
      </c>
      <c r="AD284" t="s">
        <v>389</v>
      </c>
      <c r="AE284" s="2">
        <v>3554427.78</v>
      </c>
      <c r="AF284" s="1">
        <v>3554428.44</v>
      </c>
      <c r="AG284">
        <v>0</v>
      </c>
      <c r="AH284">
        <v>0</v>
      </c>
      <c r="AI284">
        <f t="shared" si="53"/>
        <v>0</v>
      </c>
      <c r="AJ284">
        <v>0</v>
      </c>
      <c r="AK284" s="1">
        <f t="shared" si="54"/>
        <v>0</v>
      </c>
      <c r="AL284">
        <v>0</v>
      </c>
      <c r="AM284">
        <v>0</v>
      </c>
      <c r="AN284">
        <v>0</v>
      </c>
      <c r="AO284" s="1">
        <f t="shared" si="44"/>
        <v>3554427.78</v>
      </c>
      <c r="AP284">
        <v>0</v>
      </c>
      <c r="AQ284">
        <v>0</v>
      </c>
      <c r="AR284">
        <v>0</v>
      </c>
      <c r="AS284">
        <v>0.66</v>
      </c>
      <c r="AT284">
        <v>-0.66</v>
      </c>
    </row>
    <row r="285" spans="1:46" x14ac:dyDescent="0.3">
      <c r="A285" t="str">
        <f t="shared" si="45"/>
        <v>512110120011</v>
      </c>
      <c r="B285" s="99">
        <v>5</v>
      </c>
      <c r="C285" s="99" t="str">
        <f t="shared" si="46"/>
        <v>121</v>
      </c>
      <c r="D285" s="99" t="str">
        <f t="shared" si="47"/>
        <v>1</v>
      </c>
      <c r="E285" t="str">
        <f t="shared" si="48"/>
        <v>0</v>
      </c>
      <c r="F285" s="106">
        <f t="shared" si="49"/>
        <v>12</v>
      </c>
      <c r="G285" s="106" t="str">
        <f t="shared" si="50"/>
        <v>00</v>
      </c>
      <c r="H285" s="99">
        <v>11</v>
      </c>
      <c r="I285" t="str">
        <f t="shared" si="51"/>
        <v>1.1-00-26-05_26-4-008_26-12-1211-00</v>
      </c>
      <c r="J285" t="s">
        <v>124</v>
      </c>
      <c r="K285" t="s">
        <v>125</v>
      </c>
      <c r="L285" t="s">
        <v>81</v>
      </c>
      <c r="M285" t="s">
        <v>82</v>
      </c>
      <c r="N285" t="s">
        <v>383</v>
      </c>
      <c r="O285" t="s">
        <v>1171</v>
      </c>
      <c r="P285" t="s">
        <v>91</v>
      </c>
      <c r="Q285" t="s">
        <v>92</v>
      </c>
      <c r="R285">
        <v>4</v>
      </c>
      <c r="S285" t="s">
        <v>40</v>
      </c>
      <c r="T285" s="96">
        <v>12</v>
      </c>
      <c r="U285" t="s">
        <v>386</v>
      </c>
      <c r="V285" t="s">
        <v>384</v>
      </c>
      <c r="W285" t="s">
        <v>385</v>
      </c>
      <c r="X285">
        <v>1000</v>
      </c>
      <c r="Y285" t="s">
        <v>386</v>
      </c>
      <c r="Z285" t="str">
        <f t="shared" si="52"/>
        <v>121</v>
      </c>
      <c r="AA285">
        <v>1211</v>
      </c>
      <c r="AB285" t="s">
        <v>390</v>
      </c>
      <c r="AC285" s="96" t="s">
        <v>1148</v>
      </c>
      <c r="AD285" t="s">
        <v>57</v>
      </c>
      <c r="AE285" s="2">
        <v>10000000</v>
      </c>
      <c r="AF285" s="1">
        <v>10000000</v>
      </c>
      <c r="AG285" s="1">
        <v>1364926.62</v>
      </c>
      <c r="AH285" s="1">
        <v>1364926.62</v>
      </c>
      <c r="AI285">
        <f t="shared" si="53"/>
        <v>0</v>
      </c>
      <c r="AJ285" s="1">
        <v>1364926.62</v>
      </c>
      <c r="AK285" s="1">
        <f t="shared" si="54"/>
        <v>0</v>
      </c>
      <c r="AL285" s="1">
        <v>1364926.62</v>
      </c>
      <c r="AM285">
        <v>0</v>
      </c>
      <c r="AN285" s="1">
        <v>1364926.62</v>
      </c>
      <c r="AO285" s="1">
        <f t="shared" si="44"/>
        <v>8635073.379999999</v>
      </c>
      <c r="AP285">
        <v>0</v>
      </c>
      <c r="AQ285">
        <v>0</v>
      </c>
      <c r="AR285">
        <v>0</v>
      </c>
      <c r="AS285">
        <v>0</v>
      </c>
      <c r="AT285">
        <v>0</v>
      </c>
    </row>
    <row r="286" spans="1:46" x14ac:dyDescent="0.3">
      <c r="A286" t="str">
        <f t="shared" si="45"/>
        <v>514410120011</v>
      </c>
      <c r="B286" s="99">
        <v>5</v>
      </c>
      <c r="C286" s="99" t="str">
        <f t="shared" si="46"/>
        <v>144</v>
      </c>
      <c r="D286" s="99" t="str">
        <f t="shared" si="47"/>
        <v>1</v>
      </c>
      <c r="E286" t="str">
        <f t="shared" si="48"/>
        <v>0</v>
      </c>
      <c r="F286" s="106">
        <f t="shared" si="49"/>
        <v>12</v>
      </c>
      <c r="G286" s="106" t="str">
        <f t="shared" si="50"/>
        <v>00</v>
      </c>
      <c r="H286" s="99">
        <v>11</v>
      </c>
      <c r="I286" t="str">
        <f t="shared" si="51"/>
        <v>1.1-00-26-05_26-4-008_26-12-1441-00</v>
      </c>
      <c r="J286" t="s">
        <v>124</v>
      </c>
      <c r="K286" t="s">
        <v>125</v>
      </c>
      <c r="L286" t="s">
        <v>81</v>
      </c>
      <c r="M286" t="s">
        <v>82</v>
      </c>
      <c r="N286" t="s">
        <v>383</v>
      </c>
      <c r="O286" t="s">
        <v>1171</v>
      </c>
      <c r="P286" t="s">
        <v>91</v>
      </c>
      <c r="Q286" t="s">
        <v>92</v>
      </c>
      <c r="R286">
        <v>4</v>
      </c>
      <c r="S286" t="s">
        <v>40</v>
      </c>
      <c r="T286" s="96">
        <v>12</v>
      </c>
      <c r="U286" t="s">
        <v>386</v>
      </c>
      <c r="V286" t="s">
        <v>384</v>
      </c>
      <c r="W286" t="s">
        <v>385</v>
      </c>
      <c r="X286">
        <v>1000</v>
      </c>
      <c r="Y286" t="s">
        <v>386</v>
      </c>
      <c r="Z286" t="str">
        <f t="shared" si="52"/>
        <v>144</v>
      </c>
      <c r="AA286">
        <v>1441</v>
      </c>
      <c r="AB286" t="s">
        <v>387</v>
      </c>
      <c r="AC286" s="96" t="s">
        <v>1148</v>
      </c>
      <c r="AD286" t="s">
        <v>57</v>
      </c>
      <c r="AE286" s="2">
        <v>15000000</v>
      </c>
      <c r="AF286" s="1">
        <v>15000000</v>
      </c>
      <c r="AG286" s="1">
        <v>13512339.82</v>
      </c>
      <c r="AH286" s="1">
        <v>13512339.82</v>
      </c>
      <c r="AI286">
        <f t="shared" si="53"/>
        <v>0</v>
      </c>
      <c r="AJ286" s="1">
        <v>13512339.82</v>
      </c>
      <c r="AK286" s="1">
        <f t="shared" si="54"/>
        <v>13512339.82</v>
      </c>
      <c r="AL286">
        <v>0</v>
      </c>
      <c r="AM286">
        <v>0</v>
      </c>
      <c r="AN286">
        <v>0</v>
      </c>
      <c r="AO286" s="1">
        <f t="shared" si="44"/>
        <v>1487660.1799999997</v>
      </c>
      <c r="AP286">
        <v>0</v>
      </c>
      <c r="AQ286">
        <v>0</v>
      </c>
      <c r="AR286">
        <v>0</v>
      </c>
      <c r="AS286">
        <v>0</v>
      </c>
      <c r="AT286">
        <v>0</v>
      </c>
    </row>
    <row r="287" spans="1:46" x14ac:dyDescent="0.3">
      <c r="A287" t="str">
        <f t="shared" si="45"/>
        <v>533910120011</v>
      </c>
      <c r="B287" s="99">
        <v>5</v>
      </c>
      <c r="C287" s="99" t="str">
        <f t="shared" si="46"/>
        <v>339</v>
      </c>
      <c r="D287" s="99" t="str">
        <f t="shared" si="47"/>
        <v>1</v>
      </c>
      <c r="E287" t="str">
        <f t="shared" si="48"/>
        <v>0</v>
      </c>
      <c r="F287" s="106">
        <f t="shared" si="49"/>
        <v>12</v>
      </c>
      <c r="G287" s="106" t="str">
        <f t="shared" si="50"/>
        <v>00</v>
      </c>
      <c r="H287" s="99">
        <v>11</v>
      </c>
      <c r="I287" t="str">
        <f t="shared" si="51"/>
        <v>1.1-00-26-05_26-4-008_26-12-3391-00</v>
      </c>
      <c r="J287" t="s">
        <v>124</v>
      </c>
      <c r="K287" t="s">
        <v>125</v>
      </c>
      <c r="L287" t="s">
        <v>81</v>
      </c>
      <c r="M287" t="s">
        <v>82</v>
      </c>
      <c r="N287" t="s">
        <v>383</v>
      </c>
      <c r="O287" t="s">
        <v>1171</v>
      </c>
      <c r="P287" t="s">
        <v>91</v>
      </c>
      <c r="Q287" t="s">
        <v>92</v>
      </c>
      <c r="R287">
        <v>4</v>
      </c>
      <c r="S287" t="s">
        <v>40</v>
      </c>
      <c r="T287" s="96">
        <v>12</v>
      </c>
      <c r="U287" t="s">
        <v>386</v>
      </c>
      <c r="V287" t="s">
        <v>384</v>
      </c>
      <c r="W287" t="s">
        <v>385</v>
      </c>
      <c r="X287">
        <v>3000</v>
      </c>
      <c r="Y287" t="s">
        <v>44</v>
      </c>
      <c r="Z287" t="str">
        <f t="shared" si="52"/>
        <v>339</v>
      </c>
      <c r="AA287">
        <v>3391</v>
      </c>
      <c r="AB287" t="s">
        <v>168</v>
      </c>
      <c r="AC287" s="96" t="s">
        <v>1148</v>
      </c>
      <c r="AD287" t="s">
        <v>57</v>
      </c>
      <c r="AE287" s="2">
        <v>10000000</v>
      </c>
      <c r="AF287">
        <v>0</v>
      </c>
      <c r="AG287">
        <v>0</v>
      </c>
      <c r="AH287">
        <v>0</v>
      </c>
      <c r="AI287">
        <f t="shared" si="53"/>
        <v>0</v>
      </c>
      <c r="AJ287">
        <v>0</v>
      </c>
      <c r="AK287" s="1">
        <f t="shared" si="54"/>
        <v>0</v>
      </c>
      <c r="AL287">
        <v>0</v>
      </c>
      <c r="AM287">
        <v>0</v>
      </c>
      <c r="AN287">
        <v>0</v>
      </c>
      <c r="AO287" s="1">
        <f t="shared" si="44"/>
        <v>10000000</v>
      </c>
      <c r="AP287" s="1">
        <v>10000000</v>
      </c>
      <c r="AQ287">
        <v>0</v>
      </c>
      <c r="AR287">
        <v>0</v>
      </c>
      <c r="AS287">
        <v>0</v>
      </c>
      <c r="AT287" s="1">
        <v>10000000</v>
      </c>
    </row>
    <row r="288" spans="1:46" x14ac:dyDescent="0.3">
      <c r="A288" t="str">
        <f t="shared" si="45"/>
        <v>539110120011</v>
      </c>
      <c r="B288" s="99">
        <v>5</v>
      </c>
      <c r="C288" s="99" t="str">
        <f t="shared" si="46"/>
        <v>391</v>
      </c>
      <c r="D288" s="99" t="str">
        <f t="shared" si="47"/>
        <v>1</v>
      </c>
      <c r="E288" t="str">
        <f t="shared" si="48"/>
        <v>0</v>
      </c>
      <c r="F288" s="106">
        <f t="shared" si="49"/>
        <v>12</v>
      </c>
      <c r="G288" s="106" t="str">
        <f t="shared" si="50"/>
        <v>00</v>
      </c>
      <c r="H288" s="99">
        <v>11</v>
      </c>
      <c r="I288" t="str">
        <f t="shared" si="51"/>
        <v>1.1-00-26-05_26-4-008_26-12-3911-00</v>
      </c>
      <c r="J288" t="s">
        <v>124</v>
      </c>
      <c r="K288" t="s">
        <v>125</v>
      </c>
      <c r="L288" t="s">
        <v>81</v>
      </c>
      <c r="M288" t="s">
        <v>82</v>
      </c>
      <c r="N288" t="s">
        <v>383</v>
      </c>
      <c r="O288" t="s">
        <v>1171</v>
      </c>
      <c r="P288" t="s">
        <v>91</v>
      </c>
      <c r="Q288" t="s">
        <v>92</v>
      </c>
      <c r="R288">
        <v>4</v>
      </c>
      <c r="S288" t="s">
        <v>40</v>
      </c>
      <c r="T288" s="96">
        <v>12</v>
      </c>
      <c r="U288" t="s">
        <v>386</v>
      </c>
      <c r="V288" t="s">
        <v>384</v>
      </c>
      <c r="W288" t="s">
        <v>385</v>
      </c>
      <c r="X288">
        <v>3000</v>
      </c>
      <c r="Y288" t="s">
        <v>44</v>
      </c>
      <c r="Z288" t="str">
        <f t="shared" si="52"/>
        <v>391</v>
      </c>
      <c r="AA288">
        <v>3911</v>
      </c>
      <c r="AB288" t="s">
        <v>391</v>
      </c>
      <c r="AC288" s="96" t="s">
        <v>1148</v>
      </c>
      <c r="AD288" t="s">
        <v>57</v>
      </c>
      <c r="AE288" s="2">
        <v>500000</v>
      </c>
      <c r="AF288" s="1">
        <v>500000</v>
      </c>
      <c r="AG288" s="1">
        <v>22906.2</v>
      </c>
      <c r="AH288" s="1">
        <v>22906.2</v>
      </c>
      <c r="AI288">
        <f t="shared" si="53"/>
        <v>0</v>
      </c>
      <c r="AJ288" s="1">
        <v>22906.2</v>
      </c>
      <c r="AK288" s="1">
        <f t="shared" si="54"/>
        <v>22906.2</v>
      </c>
      <c r="AL288">
        <v>0</v>
      </c>
      <c r="AM288">
        <v>0</v>
      </c>
      <c r="AN288">
        <v>0</v>
      </c>
      <c r="AO288" s="1">
        <f t="shared" si="44"/>
        <v>477093.8</v>
      </c>
      <c r="AP288">
        <v>0</v>
      </c>
      <c r="AQ288">
        <v>0</v>
      </c>
      <c r="AR288">
        <v>0</v>
      </c>
      <c r="AS288">
        <v>0</v>
      </c>
      <c r="AT288">
        <v>0</v>
      </c>
    </row>
    <row r="289" spans="1:46" x14ac:dyDescent="0.3">
      <c r="A289" t="str">
        <f t="shared" si="45"/>
        <v>539410120011</v>
      </c>
      <c r="B289" s="99">
        <v>5</v>
      </c>
      <c r="C289" s="99" t="str">
        <f t="shared" si="46"/>
        <v>394</v>
      </c>
      <c r="D289" s="99" t="str">
        <f t="shared" si="47"/>
        <v>1</v>
      </c>
      <c r="E289" t="str">
        <f t="shared" si="48"/>
        <v>0</v>
      </c>
      <c r="F289" s="106">
        <f t="shared" si="49"/>
        <v>12</v>
      </c>
      <c r="G289" s="106" t="str">
        <f t="shared" si="50"/>
        <v>00</v>
      </c>
      <c r="H289" s="99">
        <v>11</v>
      </c>
      <c r="I289" t="str">
        <f t="shared" si="51"/>
        <v>1.1-00-26-05_26-4-008_26-12-3941-00</v>
      </c>
      <c r="J289" t="s">
        <v>124</v>
      </c>
      <c r="K289" t="s">
        <v>125</v>
      </c>
      <c r="L289" t="s">
        <v>81</v>
      </c>
      <c r="M289" t="s">
        <v>82</v>
      </c>
      <c r="N289" t="s">
        <v>383</v>
      </c>
      <c r="O289" t="s">
        <v>1171</v>
      </c>
      <c r="P289" t="s">
        <v>91</v>
      </c>
      <c r="Q289" t="s">
        <v>92</v>
      </c>
      <c r="R289">
        <v>4</v>
      </c>
      <c r="S289" t="s">
        <v>40</v>
      </c>
      <c r="T289" s="96">
        <v>12</v>
      </c>
      <c r="U289" t="s">
        <v>386</v>
      </c>
      <c r="V289" t="s">
        <v>384</v>
      </c>
      <c r="W289" t="s">
        <v>385</v>
      </c>
      <c r="X289">
        <v>3000</v>
      </c>
      <c r="Y289" t="s">
        <v>44</v>
      </c>
      <c r="Z289" t="str">
        <f t="shared" si="52"/>
        <v>394</v>
      </c>
      <c r="AA289">
        <v>3941</v>
      </c>
      <c r="AB289" t="s">
        <v>193</v>
      </c>
      <c r="AC289" s="96" t="s">
        <v>1148</v>
      </c>
      <c r="AD289" t="s">
        <v>57</v>
      </c>
      <c r="AE289" s="2">
        <v>20000000</v>
      </c>
      <c r="AF289" s="1">
        <v>20000000</v>
      </c>
      <c r="AG289" s="1">
        <v>1832951.89</v>
      </c>
      <c r="AH289" s="1">
        <v>1832951.89</v>
      </c>
      <c r="AI289">
        <f t="shared" si="53"/>
        <v>0</v>
      </c>
      <c r="AJ289" s="1">
        <v>1832951.89</v>
      </c>
      <c r="AK289" s="1">
        <f t="shared" si="54"/>
        <v>0</v>
      </c>
      <c r="AL289" s="1">
        <v>1832951.89</v>
      </c>
      <c r="AM289">
        <v>0</v>
      </c>
      <c r="AN289" s="1">
        <v>1152054.54</v>
      </c>
      <c r="AO289" s="1">
        <f t="shared" si="44"/>
        <v>18167048.109999999</v>
      </c>
      <c r="AP289">
        <v>0</v>
      </c>
      <c r="AQ289">
        <v>0</v>
      </c>
      <c r="AR289">
        <v>0</v>
      </c>
      <c r="AS289">
        <v>0</v>
      </c>
      <c r="AT289">
        <v>0</v>
      </c>
    </row>
    <row r="290" spans="1:46" x14ac:dyDescent="0.3">
      <c r="A290" t="str">
        <f t="shared" si="45"/>
        <v>523510540011</v>
      </c>
      <c r="B290" s="99">
        <v>5</v>
      </c>
      <c r="C290" s="99" t="str">
        <f t="shared" si="46"/>
        <v>235</v>
      </c>
      <c r="D290" s="99" t="str">
        <f t="shared" si="47"/>
        <v>1</v>
      </c>
      <c r="E290" t="str">
        <f t="shared" si="48"/>
        <v>0</v>
      </c>
      <c r="F290" s="106">
        <f t="shared" si="49"/>
        <v>54</v>
      </c>
      <c r="G290" s="106" t="str">
        <f t="shared" si="50"/>
        <v>00</v>
      </c>
      <c r="H290" s="99">
        <v>11</v>
      </c>
      <c r="I290" t="str">
        <f t="shared" si="51"/>
        <v>1.1-00-26-11_26-5-035_26-54-2351-00</v>
      </c>
      <c r="J290" t="s">
        <v>124</v>
      </c>
      <c r="K290" t="s">
        <v>125</v>
      </c>
      <c r="L290" t="s">
        <v>392</v>
      </c>
      <c r="M290" t="s">
        <v>393</v>
      </c>
      <c r="N290" t="s">
        <v>49</v>
      </c>
      <c r="O290" t="s">
        <v>1166</v>
      </c>
      <c r="P290" t="s">
        <v>203</v>
      </c>
      <c r="Q290" t="s">
        <v>204</v>
      </c>
      <c r="R290">
        <v>5</v>
      </c>
      <c r="S290" t="s">
        <v>205</v>
      </c>
      <c r="T290" s="96">
        <v>54</v>
      </c>
      <c r="U290" t="s">
        <v>394</v>
      </c>
      <c r="V290" t="s">
        <v>395</v>
      </c>
      <c r="W290" t="s">
        <v>396</v>
      </c>
      <c r="X290">
        <v>2000</v>
      </c>
      <c r="Y290" t="s">
        <v>66</v>
      </c>
      <c r="Z290" t="str">
        <f t="shared" si="52"/>
        <v>235</v>
      </c>
      <c r="AA290">
        <v>2351</v>
      </c>
      <c r="AB290" t="s">
        <v>397</v>
      </c>
      <c r="AC290" s="96" t="s">
        <v>1148</v>
      </c>
      <c r="AD290" t="s">
        <v>57</v>
      </c>
      <c r="AE290" s="2">
        <v>500000</v>
      </c>
      <c r="AF290" s="1">
        <v>500000</v>
      </c>
      <c r="AG290">
        <v>0</v>
      </c>
      <c r="AH290">
        <v>0</v>
      </c>
      <c r="AI290">
        <f t="shared" si="53"/>
        <v>0</v>
      </c>
      <c r="AJ290">
        <v>0</v>
      </c>
      <c r="AK290" s="1">
        <f t="shared" si="54"/>
        <v>0</v>
      </c>
      <c r="AL290">
        <v>0</v>
      </c>
      <c r="AM290">
        <v>0</v>
      </c>
      <c r="AN290">
        <v>0</v>
      </c>
      <c r="AO290" s="1">
        <f t="shared" si="44"/>
        <v>500000</v>
      </c>
      <c r="AP290">
        <v>0</v>
      </c>
      <c r="AQ290">
        <v>0</v>
      </c>
      <c r="AR290">
        <v>0</v>
      </c>
      <c r="AS290">
        <v>0</v>
      </c>
      <c r="AT290">
        <v>0</v>
      </c>
    </row>
    <row r="291" spans="1:46" x14ac:dyDescent="0.3">
      <c r="A291" t="str">
        <f t="shared" si="45"/>
        <v>523910550011</v>
      </c>
      <c r="B291" s="99">
        <v>5</v>
      </c>
      <c r="C291" s="99" t="str">
        <f t="shared" si="46"/>
        <v>239</v>
      </c>
      <c r="D291" s="99" t="str">
        <f t="shared" si="47"/>
        <v>1</v>
      </c>
      <c r="E291" t="str">
        <f t="shared" si="48"/>
        <v>0</v>
      </c>
      <c r="F291" s="106">
        <f t="shared" si="49"/>
        <v>55</v>
      </c>
      <c r="G291" s="106" t="str">
        <f t="shared" si="50"/>
        <v>00</v>
      </c>
      <c r="H291" s="99">
        <v>11</v>
      </c>
      <c r="I291" t="str">
        <f t="shared" si="51"/>
        <v>1.1-00-26-11_26-5-035_26-55-2391-00</v>
      </c>
      <c r="J291" t="s">
        <v>124</v>
      </c>
      <c r="K291" t="s">
        <v>125</v>
      </c>
      <c r="L291" t="s">
        <v>392</v>
      </c>
      <c r="M291" t="s">
        <v>393</v>
      </c>
      <c r="N291" t="s">
        <v>49</v>
      </c>
      <c r="O291" t="s">
        <v>1166</v>
      </c>
      <c r="P291" t="s">
        <v>203</v>
      </c>
      <c r="Q291" t="s">
        <v>204</v>
      </c>
      <c r="R291">
        <v>5</v>
      </c>
      <c r="S291" t="s">
        <v>205</v>
      </c>
      <c r="T291" s="96">
        <v>55</v>
      </c>
      <c r="U291" t="s">
        <v>398</v>
      </c>
      <c r="V291" t="s">
        <v>395</v>
      </c>
      <c r="W291" t="s">
        <v>396</v>
      </c>
      <c r="X291">
        <v>2000</v>
      </c>
      <c r="Y291" t="s">
        <v>66</v>
      </c>
      <c r="Z291" t="str">
        <f t="shared" si="52"/>
        <v>239</v>
      </c>
      <c r="AA291">
        <v>2391</v>
      </c>
      <c r="AB291" t="s">
        <v>399</v>
      </c>
      <c r="AC291" s="96" t="s">
        <v>1148</v>
      </c>
      <c r="AD291" t="s">
        <v>57</v>
      </c>
      <c r="AE291" s="2">
        <v>920000</v>
      </c>
      <c r="AF291" s="1">
        <v>920000</v>
      </c>
      <c r="AG291">
        <v>0</v>
      </c>
      <c r="AH291">
        <v>0</v>
      </c>
      <c r="AI291">
        <f t="shared" si="53"/>
        <v>0</v>
      </c>
      <c r="AJ291">
        <v>0</v>
      </c>
      <c r="AK291" s="1">
        <f t="shared" si="54"/>
        <v>0</v>
      </c>
      <c r="AL291">
        <v>0</v>
      </c>
      <c r="AM291">
        <v>0</v>
      </c>
      <c r="AN291">
        <v>0</v>
      </c>
      <c r="AO291" s="1">
        <f t="shared" si="44"/>
        <v>920000</v>
      </c>
      <c r="AP291">
        <v>0</v>
      </c>
      <c r="AQ291">
        <v>0</v>
      </c>
      <c r="AR291">
        <v>0</v>
      </c>
      <c r="AS291">
        <v>0</v>
      </c>
      <c r="AT291">
        <v>0</v>
      </c>
    </row>
    <row r="292" spans="1:46" x14ac:dyDescent="0.3">
      <c r="A292" t="str">
        <f t="shared" si="45"/>
        <v>538210564511</v>
      </c>
      <c r="B292" s="99">
        <v>5</v>
      </c>
      <c r="C292" s="99" t="str">
        <f t="shared" si="46"/>
        <v>382</v>
      </c>
      <c r="D292" s="99" t="str">
        <f t="shared" si="47"/>
        <v>1</v>
      </c>
      <c r="E292" t="str">
        <f t="shared" si="48"/>
        <v>0</v>
      </c>
      <c r="F292" s="106">
        <f t="shared" si="49"/>
        <v>56</v>
      </c>
      <c r="G292" s="106">
        <f t="shared" si="50"/>
        <v>45</v>
      </c>
      <c r="H292" s="99">
        <v>11</v>
      </c>
      <c r="I292" t="str">
        <f t="shared" si="51"/>
        <v>1.1-00-26-11_26-5-035_26-56-3821-45</v>
      </c>
      <c r="J292" t="s">
        <v>124</v>
      </c>
      <c r="K292" t="s">
        <v>125</v>
      </c>
      <c r="L292" t="s">
        <v>392</v>
      </c>
      <c r="M292" t="s">
        <v>393</v>
      </c>
      <c r="N292" t="s">
        <v>49</v>
      </c>
      <c r="O292" t="s">
        <v>1166</v>
      </c>
      <c r="P292" t="s">
        <v>203</v>
      </c>
      <c r="Q292" t="s">
        <v>204</v>
      </c>
      <c r="R292">
        <v>5</v>
      </c>
      <c r="S292" t="s">
        <v>205</v>
      </c>
      <c r="T292" s="96">
        <v>56</v>
      </c>
      <c r="U292" t="s">
        <v>400</v>
      </c>
      <c r="V292" t="s">
        <v>395</v>
      </c>
      <c r="W292" t="s">
        <v>396</v>
      </c>
      <c r="X292">
        <v>3000</v>
      </c>
      <c r="Y292" t="s">
        <v>44</v>
      </c>
      <c r="Z292" t="str">
        <f t="shared" si="52"/>
        <v>382</v>
      </c>
      <c r="AA292">
        <v>3821</v>
      </c>
      <c r="AB292" t="s">
        <v>144</v>
      </c>
      <c r="AC292" s="96">
        <v>45</v>
      </c>
      <c r="AD292" t="s">
        <v>400</v>
      </c>
      <c r="AE292" s="2">
        <v>500000</v>
      </c>
      <c r="AF292" s="1">
        <v>500000</v>
      </c>
      <c r="AG292">
        <v>0</v>
      </c>
      <c r="AH292">
        <v>0</v>
      </c>
      <c r="AI292">
        <f t="shared" si="53"/>
        <v>0</v>
      </c>
      <c r="AJ292">
        <v>0</v>
      </c>
      <c r="AK292" s="1">
        <f t="shared" si="54"/>
        <v>0</v>
      </c>
      <c r="AL292">
        <v>0</v>
      </c>
      <c r="AM292">
        <v>0</v>
      </c>
      <c r="AN292">
        <v>0</v>
      </c>
      <c r="AO292" s="1">
        <f t="shared" si="44"/>
        <v>500000</v>
      </c>
      <c r="AP292">
        <v>0</v>
      </c>
      <c r="AQ292">
        <v>0</v>
      </c>
      <c r="AR292">
        <v>0</v>
      </c>
      <c r="AS292">
        <v>0</v>
      </c>
      <c r="AT292">
        <v>0</v>
      </c>
    </row>
    <row r="293" spans="1:46" x14ac:dyDescent="0.3">
      <c r="A293" t="str">
        <f t="shared" si="45"/>
        <v>556710570011</v>
      </c>
      <c r="B293" s="99">
        <v>5</v>
      </c>
      <c r="C293" s="99" t="str">
        <f t="shared" si="46"/>
        <v>567</v>
      </c>
      <c r="D293" s="99" t="str">
        <f t="shared" si="47"/>
        <v>1</v>
      </c>
      <c r="E293" t="str">
        <f t="shared" si="48"/>
        <v>0</v>
      </c>
      <c r="F293" s="106">
        <f t="shared" si="49"/>
        <v>57</v>
      </c>
      <c r="G293" s="106" t="str">
        <f t="shared" si="50"/>
        <v>00</v>
      </c>
      <c r="H293" s="99">
        <v>11</v>
      </c>
      <c r="I293" t="str">
        <f t="shared" si="51"/>
        <v>1.1-00-26-11_26-5-035_26-57-5671-00</v>
      </c>
      <c r="J293" t="s">
        <v>124</v>
      </c>
      <c r="K293" t="s">
        <v>125</v>
      </c>
      <c r="L293" t="s">
        <v>392</v>
      </c>
      <c r="M293" t="s">
        <v>393</v>
      </c>
      <c r="N293" t="s">
        <v>49</v>
      </c>
      <c r="O293" t="s">
        <v>1166</v>
      </c>
      <c r="P293" t="s">
        <v>203</v>
      </c>
      <c r="Q293" t="s">
        <v>204</v>
      </c>
      <c r="R293">
        <v>5</v>
      </c>
      <c r="S293" t="s">
        <v>205</v>
      </c>
      <c r="T293" s="96">
        <v>57</v>
      </c>
      <c r="U293" t="s">
        <v>401</v>
      </c>
      <c r="V293" t="s">
        <v>395</v>
      </c>
      <c r="W293" t="s">
        <v>396</v>
      </c>
      <c r="X293">
        <v>5000</v>
      </c>
      <c r="Y293" t="s">
        <v>70</v>
      </c>
      <c r="Z293" t="str">
        <f t="shared" si="52"/>
        <v>567</v>
      </c>
      <c r="AA293">
        <v>5671</v>
      </c>
      <c r="AB293" t="s">
        <v>320</v>
      </c>
      <c r="AC293" s="96" t="s">
        <v>1148</v>
      </c>
      <c r="AD293" t="s">
        <v>57</v>
      </c>
      <c r="AE293" s="2">
        <v>50000</v>
      </c>
      <c r="AF293" s="1">
        <v>50000</v>
      </c>
      <c r="AG293">
        <v>0</v>
      </c>
      <c r="AH293">
        <v>0</v>
      </c>
      <c r="AI293">
        <f t="shared" si="53"/>
        <v>0</v>
      </c>
      <c r="AJ293">
        <v>0</v>
      </c>
      <c r="AK293" s="1">
        <f t="shared" si="54"/>
        <v>0</v>
      </c>
      <c r="AL293">
        <v>0</v>
      </c>
      <c r="AM293">
        <v>0</v>
      </c>
      <c r="AN293">
        <v>0</v>
      </c>
      <c r="AO293" s="1">
        <f t="shared" si="44"/>
        <v>50000</v>
      </c>
      <c r="AP293">
        <v>0</v>
      </c>
      <c r="AQ293">
        <v>0</v>
      </c>
      <c r="AR293">
        <v>0</v>
      </c>
      <c r="AS293">
        <v>0</v>
      </c>
      <c r="AT293">
        <v>0</v>
      </c>
    </row>
    <row r="294" spans="1:46" x14ac:dyDescent="0.3">
      <c r="A294" t="str">
        <f t="shared" si="45"/>
        <v>527210590011</v>
      </c>
      <c r="B294" s="99">
        <v>5</v>
      </c>
      <c r="C294" s="99" t="str">
        <f t="shared" si="46"/>
        <v>272</v>
      </c>
      <c r="D294" s="99" t="str">
        <f t="shared" si="47"/>
        <v>1</v>
      </c>
      <c r="E294" t="str">
        <f t="shared" si="48"/>
        <v>0</v>
      </c>
      <c r="F294" s="106">
        <f t="shared" si="49"/>
        <v>59</v>
      </c>
      <c r="G294" s="106" t="str">
        <f t="shared" si="50"/>
        <v>00</v>
      </c>
      <c r="H294" s="99">
        <v>11</v>
      </c>
      <c r="I294" t="str">
        <f t="shared" si="51"/>
        <v>1.1-00-26-11_26-5-035_26-59-2721-00</v>
      </c>
      <c r="J294" t="s">
        <v>124</v>
      </c>
      <c r="K294" t="s">
        <v>125</v>
      </c>
      <c r="L294" t="s">
        <v>392</v>
      </c>
      <c r="M294" t="s">
        <v>393</v>
      </c>
      <c r="N294" t="s">
        <v>49</v>
      </c>
      <c r="O294" t="s">
        <v>1166</v>
      </c>
      <c r="P294" t="s">
        <v>203</v>
      </c>
      <c r="Q294" t="s">
        <v>204</v>
      </c>
      <c r="R294">
        <v>5</v>
      </c>
      <c r="S294" t="s">
        <v>205</v>
      </c>
      <c r="T294" s="96">
        <v>59</v>
      </c>
      <c r="U294" t="s">
        <v>402</v>
      </c>
      <c r="V294" t="s">
        <v>395</v>
      </c>
      <c r="W294" t="s">
        <v>396</v>
      </c>
      <c r="X294">
        <v>2000</v>
      </c>
      <c r="Y294" t="s">
        <v>66</v>
      </c>
      <c r="Z294" t="str">
        <f t="shared" si="52"/>
        <v>272</v>
      </c>
      <c r="AA294">
        <v>2721</v>
      </c>
      <c r="AB294" t="s">
        <v>142</v>
      </c>
      <c r="AC294" s="96" t="s">
        <v>1148</v>
      </c>
      <c r="AD294" t="s">
        <v>57</v>
      </c>
      <c r="AE294" s="2">
        <v>320000</v>
      </c>
      <c r="AF294" s="1">
        <v>320000</v>
      </c>
      <c r="AG294">
        <v>0</v>
      </c>
      <c r="AH294">
        <v>0</v>
      </c>
      <c r="AI294">
        <f t="shared" si="53"/>
        <v>0</v>
      </c>
      <c r="AJ294">
        <v>0</v>
      </c>
      <c r="AK294" s="1">
        <f t="shared" si="54"/>
        <v>0</v>
      </c>
      <c r="AL294">
        <v>0</v>
      </c>
      <c r="AM294">
        <v>0</v>
      </c>
      <c r="AN294">
        <v>0</v>
      </c>
      <c r="AO294" s="1">
        <f t="shared" si="44"/>
        <v>320000</v>
      </c>
      <c r="AP294">
        <v>0</v>
      </c>
      <c r="AQ294">
        <v>0</v>
      </c>
      <c r="AR294">
        <v>0</v>
      </c>
      <c r="AS294">
        <v>0</v>
      </c>
      <c r="AT294">
        <v>0</v>
      </c>
    </row>
    <row r="295" spans="1:46" x14ac:dyDescent="0.3">
      <c r="A295" t="str">
        <f t="shared" si="45"/>
        <v>529110590011</v>
      </c>
      <c r="B295" s="99">
        <v>5</v>
      </c>
      <c r="C295" s="99" t="str">
        <f t="shared" si="46"/>
        <v>291</v>
      </c>
      <c r="D295" s="99" t="str">
        <f t="shared" si="47"/>
        <v>1</v>
      </c>
      <c r="E295" t="str">
        <f t="shared" si="48"/>
        <v>0</v>
      </c>
      <c r="F295" s="106">
        <f t="shared" si="49"/>
        <v>59</v>
      </c>
      <c r="G295" s="106" t="str">
        <f t="shared" si="50"/>
        <v>00</v>
      </c>
      <c r="H295" s="99">
        <v>11</v>
      </c>
      <c r="I295" t="str">
        <f t="shared" si="51"/>
        <v>1.1-00-26-11_26-5-035_26-59-2911-00</v>
      </c>
      <c r="J295" t="s">
        <v>124</v>
      </c>
      <c r="K295" t="s">
        <v>125</v>
      </c>
      <c r="L295" t="s">
        <v>392</v>
      </c>
      <c r="M295" t="s">
        <v>393</v>
      </c>
      <c r="N295" t="s">
        <v>49</v>
      </c>
      <c r="O295" t="s">
        <v>1166</v>
      </c>
      <c r="P295" t="s">
        <v>203</v>
      </c>
      <c r="Q295" t="s">
        <v>204</v>
      </c>
      <c r="R295">
        <v>5</v>
      </c>
      <c r="S295" t="s">
        <v>205</v>
      </c>
      <c r="T295" s="96">
        <v>59</v>
      </c>
      <c r="U295" t="s">
        <v>402</v>
      </c>
      <c r="V295" t="s">
        <v>395</v>
      </c>
      <c r="W295" t="s">
        <v>396</v>
      </c>
      <c r="X295">
        <v>2000</v>
      </c>
      <c r="Y295" t="s">
        <v>66</v>
      </c>
      <c r="Z295" t="str">
        <f t="shared" si="52"/>
        <v>291</v>
      </c>
      <c r="AA295">
        <v>2911</v>
      </c>
      <c r="AB295" t="s">
        <v>143</v>
      </c>
      <c r="AC295" s="96" t="s">
        <v>1148</v>
      </c>
      <c r="AD295" t="s">
        <v>57</v>
      </c>
      <c r="AE295" s="2">
        <v>55000</v>
      </c>
      <c r="AF295" s="1">
        <v>55000</v>
      </c>
      <c r="AG295">
        <v>0</v>
      </c>
      <c r="AH295">
        <v>0</v>
      </c>
      <c r="AI295">
        <f t="shared" si="53"/>
        <v>0</v>
      </c>
      <c r="AJ295">
        <v>0</v>
      </c>
      <c r="AK295" s="1">
        <f t="shared" si="54"/>
        <v>0</v>
      </c>
      <c r="AL295">
        <v>0</v>
      </c>
      <c r="AM295">
        <v>0</v>
      </c>
      <c r="AN295">
        <v>0</v>
      </c>
      <c r="AO295" s="1">
        <f t="shared" si="44"/>
        <v>55000</v>
      </c>
      <c r="AP295">
        <v>0</v>
      </c>
      <c r="AQ295">
        <v>0</v>
      </c>
      <c r="AR295">
        <v>0</v>
      </c>
      <c r="AS295">
        <v>0</v>
      </c>
      <c r="AT295">
        <v>0</v>
      </c>
    </row>
    <row r="296" spans="1:46" x14ac:dyDescent="0.3">
      <c r="A296" t="str">
        <f t="shared" si="45"/>
        <v>534510590011</v>
      </c>
      <c r="B296" s="99">
        <v>5</v>
      </c>
      <c r="C296" s="99" t="str">
        <f t="shared" si="46"/>
        <v>345</v>
      </c>
      <c r="D296" s="99" t="str">
        <f t="shared" si="47"/>
        <v>1</v>
      </c>
      <c r="E296" t="str">
        <f t="shared" si="48"/>
        <v>0</v>
      </c>
      <c r="F296" s="106">
        <f t="shared" si="49"/>
        <v>59</v>
      </c>
      <c r="G296" s="106" t="str">
        <f t="shared" si="50"/>
        <v>00</v>
      </c>
      <c r="H296" s="99">
        <v>11</v>
      </c>
      <c r="I296" t="str">
        <f t="shared" si="51"/>
        <v>1.1-00-26-11_26-5-035_26-59-3451-00</v>
      </c>
      <c r="J296" t="s">
        <v>124</v>
      </c>
      <c r="K296" t="s">
        <v>125</v>
      </c>
      <c r="L296" t="s">
        <v>392</v>
      </c>
      <c r="M296" t="s">
        <v>393</v>
      </c>
      <c r="N296" t="s">
        <v>49</v>
      </c>
      <c r="O296" t="s">
        <v>1166</v>
      </c>
      <c r="P296" t="s">
        <v>203</v>
      </c>
      <c r="Q296" t="s">
        <v>204</v>
      </c>
      <c r="R296">
        <v>5</v>
      </c>
      <c r="S296" t="s">
        <v>205</v>
      </c>
      <c r="T296" s="96">
        <v>59</v>
      </c>
      <c r="U296" t="s">
        <v>402</v>
      </c>
      <c r="V296" t="s">
        <v>395</v>
      </c>
      <c r="W296" t="s">
        <v>396</v>
      </c>
      <c r="X296">
        <v>3000</v>
      </c>
      <c r="Y296" t="s">
        <v>44</v>
      </c>
      <c r="Z296" t="str">
        <f t="shared" si="52"/>
        <v>345</v>
      </c>
      <c r="AA296">
        <v>3451</v>
      </c>
      <c r="AB296" t="s">
        <v>279</v>
      </c>
      <c r="AC296" s="96" t="s">
        <v>1148</v>
      </c>
      <c r="AD296" t="s">
        <v>57</v>
      </c>
      <c r="AE296" s="2">
        <v>400000</v>
      </c>
      <c r="AF296" s="1">
        <v>400000</v>
      </c>
      <c r="AG296">
        <v>0</v>
      </c>
      <c r="AH296">
        <v>0</v>
      </c>
      <c r="AI296">
        <f t="shared" si="53"/>
        <v>0</v>
      </c>
      <c r="AJ296">
        <v>0</v>
      </c>
      <c r="AK296" s="1">
        <f t="shared" si="54"/>
        <v>0</v>
      </c>
      <c r="AL296">
        <v>0</v>
      </c>
      <c r="AM296">
        <v>0</v>
      </c>
      <c r="AN296">
        <v>0</v>
      </c>
      <c r="AO296" s="1">
        <f t="shared" si="44"/>
        <v>400000</v>
      </c>
      <c r="AP296">
        <v>0</v>
      </c>
      <c r="AQ296">
        <v>0</v>
      </c>
      <c r="AR296">
        <v>0</v>
      </c>
      <c r="AS296">
        <v>0</v>
      </c>
      <c r="AT296">
        <v>0</v>
      </c>
    </row>
    <row r="297" spans="1:46" x14ac:dyDescent="0.3">
      <c r="A297" t="str">
        <f t="shared" si="45"/>
        <v>543110505311</v>
      </c>
      <c r="B297" s="99">
        <v>5</v>
      </c>
      <c r="C297" s="99" t="str">
        <f t="shared" si="46"/>
        <v>431</v>
      </c>
      <c r="D297" s="99" t="str">
        <f t="shared" si="47"/>
        <v>1</v>
      </c>
      <c r="E297" t="str">
        <f t="shared" si="48"/>
        <v>0</v>
      </c>
      <c r="F297" s="106">
        <f t="shared" si="49"/>
        <v>50</v>
      </c>
      <c r="G297" s="106">
        <f t="shared" si="50"/>
        <v>53</v>
      </c>
      <c r="H297" s="99">
        <v>11</v>
      </c>
      <c r="I297" t="str">
        <f t="shared" si="51"/>
        <v>1.1-00-26-11_26-5-035_26-50-4311-53</v>
      </c>
      <c r="J297" t="s">
        <v>124</v>
      </c>
      <c r="K297" t="s">
        <v>125</v>
      </c>
      <c r="L297" t="s">
        <v>392</v>
      </c>
      <c r="M297" t="s">
        <v>393</v>
      </c>
      <c r="N297" t="s">
        <v>352</v>
      </c>
      <c r="O297" t="s">
        <v>1168</v>
      </c>
      <c r="P297" t="s">
        <v>203</v>
      </c>
      <c r="Q297" t="s">
        <v>204</v>
      </c>
      <c r="R297">
        <v>5</v>
      </c>
      <c r="S297" t="s">
        <v>205</v>
      </c>
      <c r="T297" s="96">
        <v>50</v>
      </c>
      <c r="U297" t="s">
        <v>403</v>
      </c>
      <c r="V297" t="s">
        <v>395</v>
      </c>
      <c r="W297" t="s">
        <v>396</v>
      </c>
      <c r="X297">
        <v>4000</v>
      </c>
      <c r="Y297" t="s">
        <v>211</v>
      </c>
      <c r="Z297" t="str">
        <f t="shared" si="52"/>
        <v>431</v>
      </c>
      <c r="AA297">
        <v>4311</v>
      </c>
      <c r="AB297" t="s">
        <v>404</v>
      </c>
      <c r="AC297" s="96">
        <v>53</v>
      </c>
      <c r="AD297" t="s">
        <v>403</v>
      </c>
      <c r="AE297" s="2">
        <v>250000</v>
      </c>
      <c r="AF297" s="1">
        <v>250000</v>
      </c>
      <c r="AG297">
        <v>0</v>
      </c>
      <c r="AH297">
        <v>0</v>
      </c>
      <c r="AI297">
        <f t="shared" si="53"/>
        <v>0</v>
      </c>
      <c r="AJ297">
        <v>0</v>
      </c>
      <c r="AK297" s="1">
        <f t="shared" si="54"/>
        <v>0</v>
      </c>
      <c r="AL297">
        <v>0</v>
      </c>
      <c r="AM297">
        <v>0</v>
      </c>
      <c r="AN297">
        <v>0</v>
      </c>
      <c r="AO297" s="1">
        <f t="shared" si="44"/>
        <v>250000</v>
      </c>
      <c r="AP297">
        <v>0</v>
      </c>
      <c r="AQ297">
        <v>0</v>
      </c>
      <c r="AR297">
        <v>0</v>
      </c>
      <c r="AS297">
        <v>0</v>
      </c>
      <c r="AT297">
        <v>0</v>
      </c>
    </row>
    <row r="298" spans="1:46" x14ac:dyDescent="0.3">
      <c r="A298" t="str">
        <f t="shared" si="45"/>
        <v>543110513811</v>
      </c>
      <c r="B298" s="99">
        <v>5</v>
      </c>
      <c r="C298" s="99" t="str">
        <f t="shared" si="46"/>
        <v>431</v>
      </c>
      <c r="D298" s="99" t="str">
        <f t="shared" si="47"/>
        <v>1</v>
      </c>
      <c r="E298" t="str">
        <f t="shared" si="48"/>
        <v>0</v>
      </c>
      <c r="F298" s="106">
        <f t="shared" si="49"/>
        <v>51</v>
      </c>
      <c r="G298" s="106">
        <f t="shared" si="50"/>
        <v>38</v>
      </c>
      <c r="H298" s="99">
        <v>11</v>
      </c>
      <c r="I298" t="str">
        <f t="shared" si="51"/>
        <v>1.1-00-26-11_26-5-035_26-51-4311-38</v>
      </c>
      <c r="J298" t="s">
        <v>124</v>
      </c>
      <c r="K298" t="s">
        <v>125</v>
      </c>
      <c r="L298" t="s">
        <v>392</v>
      </c>
      <c r="M298" t="s">
        <v>393</v>
      </c>
      <c r="N298" t="s">
        <v>352</v>
      </c>
      <c r="O298" t="s">
        <v>1168</v>
      </c>
      <c r="P298" t="s">
        <v>203</v>
      </c>
      <c r="Q298" t="s">
        <v>204</v>
      </c>
      <c r="R298">
        <v>5</v>
      </c>
      <c r="S298" t="s">
        <v>205</v>
      </c>
      <c r="T298" s="96">
        <v>51</v>
      </c>
      <c r="U298" t="s">
        <v>405</v>
      </c>
      <c r="V298" t="s">
        <v>395</v>
      </c>
      <c r="W298" t="s">
        <v>396</v>
      </c>
      <c r="X298">
        <v>4000</v>
      </c>
      <c r="Y298" t="s">
        <v>211</v>
      </c>
      <c r="Z298" t="str">
        <f t="shared" si="52"/>
        <v>431</v>
      </c>
      <c r="AA298">
        <v>4311</v>
      </c>
      <c r="AB298" t="s">
        <v>404</v>
      </c>
      <c r="AC298" s="96">
        <v>38</v>
      </c>
      <c r="AD298" t="s">
        <v>406</v>
      </c>
      <c r="AE298" s="2">
        <v>5000000</v>
      </c>
      <c r="AF298" s="1">
        <v>5000000</v>
      </c>
      <c r="AG298">
        <v>0</v>
      </c>
      <c r="AH298">
        <v>0</v>
      </c>
      <c r="AI298">
        <f t="shared" si="53"/>
        <v>0</v>
      </c>
      <c r="AJ298">
        <v>0</v>
      </c>
      <c r="AK298" s="1">
        <f t="shared" si="54"/>
        <v>0</v>
      </c>
      <c r="AL298">
        <v>0</v>
      </c>
      <c r="AM298">
        <v>0</v>
      </c>
      <c r="AN298">
        <v>0</v>
      </c>
      <c r="AO298" s="1">
        <f t="shared" si="44"/>
        <v>5000000</v>
      </c>
      <c r="AP298">
        <v>0</v>
      </c>
      <c r="AQ298">
        <v>0</v>
      </c>
      <c r="AR298">
        <v>0</v>
      </c>
      <c r="AS298">
        <v>0</v>
      </c>
      <c r="AT298">
        <v>0</v>
      </c>
    </row>
    <row r="299" spans="1:46" x14ac:dyDescent="0.3">
      <c r="A299" t="str">
        <f t="shared" si="45"/>
        <v>543110523911</v>
      </c>
      <c r="B299" s="99">
        <v>5</v>
      </c>
      <c r="C299" s="99" t="str">
        <f t="shared" si="46"/>
        <v>431</v>
      </c>
      <c r="D299" s="99" t="str">
        <f t="shared" si="47"/>
        <v>1</v>
      </c>
      <c r="E299" t="str">
        <f t="shared" si="48"/>
        <v>0</v>
      </c>
      <c r="F299" s="106">
        <f t="shared" si="49"/>
        <v>52</v>
      </c>
      <c r="G299" s="106">
        <f t="shared" si="50"/>
        <v>39</v>
      </c>
      <c r="H299" s="99">
        <v>11</v>
      </c>
      <c r="I299" t="str">
        <f t="shared" si="51"/>
        <v>1.1-00-26-11_26-5-035_26-52-4311-39</v>
      </c>
      <c r="J299" t="s">
        <v>124</v>
      </c>
      <c r="K299" t="s">
        <v>125</v>
      </c>
      <c r="L299" t="s">
        <v>392</v>
      </c>
      <c r="M299" t="s">
        <v>393</v>
      </c>
      <c r="N299" t="s">
        <v>352</v>
      </c>
      <c r="O299" t="s">
        <v>1168</v>
      </c>
      <c r="P299" t="s">
        <v>203</v>
      </c>
      <c r="Q299" t="s">
        <v>204</v>
      </c>
      <c r="R299">
        <v>5</v>
      </c>
      <c r="S299" t="s">
        <v>205</v>
      </c>
      <c r="T299" s="96">
        <v>52</v>
      </c>
      <c r="U299" t="s">
        <v>407</v>
      </c>
      <c r="V299" t="s">
        <v>395</v>
      </c>
      <c r="W299" t="s">
        <v>396</v>
      </c>
      <c r="X299">
        <v>4000</v>
      </c>
      <c r="Y299" t="s">
        <v>211</v>
      </c>
      <c r="Z299" t="str">
        <f t="shared" si="52"/>
        <v>431</v>
      </c>
      <c r="AA299">
        <v>4311</v>
      </c>
      <c r="AB299" t="s">
        <v>404</v>
      </c>
      <c r="AC299" s="96">
        <v>39</v>
      </c>
      <c r="AD299" t="s">
        <v>408</v>
      </c>
      <c r="AE299" s="2">
        <v>2800000</v>
      </c>
      <c r="AF299" s="1">
        <v>2800000</v>
      </c>
      <c r="AG299" s="1">
        <v>2799918.18</v>
      </c>
      <c r="AH299">
        <v>0</v>
      </c>
      <c r="AI299">
        <f t="shared" si="53"/>
        <v>0</v>
      </c>
      <c r="AJ299">
        <v>0</v>
      </c>
      <c r="AK299" s="1">
        <f t="shared" si="54"/>
        <v>0</v>
      </c>
      <c r="AL299">
        <v>0</v>
      </c>
      <c r="AM299">
        <v>0</v>
      </c>
      <c r="AN299">
        <v>0</v>
      </c>
      <c r="AO299" s="1">
        <f t="shared" si="44"/>
        <v>81.819999999832362</v>
      </c>
      <c r="AP299">
        <v>0</v>
      </c>
      <c r="AQ299">
        <v>0</v>
      </c>
      <c r="AR299">
        <v>0</v>
      </c>
      <c r="AS299">
        <v>0</v>
      </c>
      <c r="AT299">
        <v>0</v>
      </c>
    </row>
    <row r="300" spans="1:46" x14ac:dyDescent="0.3">
      <c r="A300" t="str">
        <f t="shared" si="45"/>
        <v>544110534011</v>
      </c>
      <c r="B300" s="99">
        <v>5</v>
      </c>
      <c r="C300" s="99" t="str">
        <f t="shared" si="46"/>
        <v>441</v>
      </c>
      <c r="D300" s="99" t="str">
        <f t="shared" si="47"/>
        <v>1</v>
      </c>
      <c r="E300" t="str">
        <f t="shared" si="48"/>
        <v>0</v>
      </c>
      <c r="F300" s="106">
        <f t="shared" si="49"/>
        <v>53</v>
      </c>
      <c r="G300" s="106">
        <f t="shared" si="50"/>
        <v>40</v>
      </c>
      <c r="H300" s="99">
        <v>11</v>
      </c>
      <c r="I300" t="str">
        <f t="shared" si="51"/>
        <v>1.1-00-26-11_26-5-035_26-53-4411-40</v>
      </c>
      <c r="J300" t="s">
        <v>124</v>
      </c>
      <c r="K300" t="s">
        <v>125</v>
      </c>
      <c r="L300" t="s">
        <v>392</v>
      </c>
      <c r="M300" t="s">
        <v>393</v>
      </c>
      <c r="N300" t="s">
        <v>352</v>
      </c>
      <c r="O300" t="s">
        <v>1168</v>
      </c>
      <c r="P300" t="s">
        <v>203</v>
      </c>
      <c r="Q300" t="s">
        <v>204</v>
      </c>
      <c r="R300">
        <v>5</v>
      </c>
      <c r="S300" t="s">
        <v>205</v>
      </c>
      <c r="T300" s="96">
        <v>53</v>
      </c>
      <c r="U300" t="s">
        <v>409</v>
      </c>
      <c r="V300" t="s">
        <v>395</v>
      </c>
      <c r="W300" t="s">
        <v>396</v>
      </c>
      <c r="X300">
        <v>4000</v>
      </c>
      <c r="Y300" t="s">
        <v>211</v>
      </c>
      <c r="Z300" t="str">
        <f t="shared" si="52"/>
        <v>441</v>
      </c>
      <c r="AA300">
        <v>4411</v>
      </c>
      <c r="AB300" t="s">
        <v>226</v>
      </c>
      <c r="AC300" s="96">
        <v>40</v>
      </c>
      <c r="AD300" t="s">
        <v>409</v>
      </c>
      <c r="AE300" s="2">
        <v>2200000</v>
      </c>
      <c r="AF300" s="1">
        <v>2200000</v>
      </c>
      <c r="AG300" s="1">
        <v>450000</v>
      </c>
      <c r="AH300" s="1">
        <v>450000</v>
      </c>
      <c r="AI300">
        <f t="shared" si="53"/>
        <v>0</v>
      </c>
      <c r="AJ300" s="1">
        <v>450000</v>
      </c>
      <c r="AK300" s="1">
        <f t="shared" si="54"/>
        <v>0</v>
      </c>
      <c r="AL300" s="1">
        <v>450000</v>
      </c>
      <c r="AM300">
        <v>0</v>
      </c>
      <c r="AN300" s="1">
        <v>450000</v>
      </c>
      <c r="AO300" s="1">
        <f t="shared" si="44"/>
        <v>1750000</v>
      </c>
      <c r="AP300">
        <v>0</v>
      </c>
      <c r="AQ300">
        <v>0</v>
      </c>
      <c r="AR300">
        <v>0</v>
      </c>
      <c r="AS300">
        <v>0</v>
      </c>
      <c r="AT300">
        <v>0</v>
      </c>
    </row>
    <row r="301" spans="1:46" x14ac:dyDescent="0.3">
      <c r="A301" t="str">
        <f t="shared" si="45"/>
        <v>543110585111</v>
      </c>
      <c r="B301" s="99">
        <v>5</v>
      </c>
      <c r="C301" s="99" t="str">
        <f t="shared" si="46"/>
        <v>431</v>
      </c>
      <c r="D301" s="99" t="str">
        <f t="shared" si="47"/>
        <v>1</v>
      </c>
      <c r="E301" t="str">
        <f t="shared" si="48"/>
        <v>0</v>
      </c>
      <c r="F301" s="106">
        <f t="shared" si="49"/>
        <v>58</v>
      </c>
      <c r="G301" s="106">
        <f t="shared" si="50"/>
        <v>51</v>
      </c>
      <c r="H301" s="99">
        <v>11</v>
      </c>
      <c r="I301" t="str">
        <f t="shared" si="51"/>
        <v>1.1-00-26-11_26-5-035_26-58-4311-51</v>
      </c>
      <c r="J301" t="s">
        <v>124</v>
      </c>
      <c r="K301" t="s">
        <v>125</v>
      </c>
      <c r="L301" t="s">
        <v>392</v>
      </c>
      <c r="M301" t="s">
        <v>393</v>
      </c>
      <c r="N301" t="s">
        <v>352</v>
      </c>
      <c r="O301" t="s">
        <v>1168</v>
      </c>
      <c r="P301" t="s">
        <v>203</v>
      </c>
      <c r="Q301" t="s">
        <v>204</v>
      </c>
      <c r="R301">
        <v>5</v>
      </c>
      <c r="S301" t="s">
        <v>205</v>
      </c>
      <c r="T301" s="96">
        <v>58</v>
      </c>
      <c r="U301" t="s">
        <v>410</v>
      </c>
      <c r="V301" t="s">
        <v>395</v>
      </c>
      <c r="W301" t="s">
        <v>396</v>
      </c>
      <c r="X301">
        <v>4000</v>
      </c>
      <c r="Y301" t="s">
        <v>211</v>
      </c>
      <c r="Z301" t="str">
        <f t="shared" si="52"/>
        <v>431</v>
      </c>
      <c r="AA301">
        <v>4311</v>
      </c>
      <c r="AB301" t="s">
        <v>404</v>
      </c>
      <c r="AC301" s="96">
        <v>51</v>
      </c>
      <c r="AD301" t="s">
        <v>411</v>
      </c>
      <c r="AE301" s="2">
        <v>260000</v>
      </c>
      <c r="AF301" s="1">
        <v>260000</v>
      </c>
      <c r="AG301">
        <v>0</v>
      </c>
      <c r="AH301">
        <v>0</v>
      </c>
      <c r="AI301">
        <f t="shared" si="53"/>
        <v>0</v>
      </c>
      <c r="AJ301">
        <v>0</v>
      </c>
      <c r="AK301" s="1">
        <f t="shared" si="54"/>
        <v>0</v>
      </c>
      <c r="AL301">
        <v>0</v>
      </c>
      <c r="AM301">
        <v>0</v>
      </c>
      <c r="AN301">
        <v>0</v>
      </c>
      <c r="AO301" s="1">
        <f t="shared" si="44"/>
        <v>260000</v>
      </c>
      <c r="AP301">
        <v>0</v>
      </c>
      <c r="AQ301">
        <v>0</v>
      </c>
      <c r="AR301">
        <v>0</v>
      </c>
      <c r="AS301">
        <v>0</v>
      </c>
      <c r="AT301">
        <v>0</v>
      </c>
    </row>
    <row r="302" spans="1:46" x14ac:dyDescent="0.3">
      <c r="A302" t="str">
        <f t="shared" si="45"/>
        <v>524610430011</v>
      </c>
      <c r="B302" s="99">
        <v>5</v>
      </c>
      <c r="C302" s="99" t="str">
        <f t="shared" si="46"/>
        <v>246</v>
      </c>
      <c r="D302" s="99" t="str">
        <f t="shared" si="47"/>
        <v>1</v>
      </c>
      <c r="E302" t="str">
        <f t="shared" si="48"/>
        <v>0</v>
      </c>
      <c r="F302" s="106">
        <f t="shared" si="49"/>
        <v>43</v>
      </c>
      <c r="G302" s="106" t="str">
        <f t="shared" si="50"/>
        <v>00</v>
      </c>
      <c r="H302" s="99">
        <v>11</v>
      </c>
      <c r="I302" t="str">
        <f t="shared" si="51"/>
        <v>1.1-00-26-10_26-6-031_26-43-2461-00</v>
      </c>
      <c r="J302" t="s">
        <v>124</v>
      </c>
      <c r="K302" t="s">
        <v>125</v>
      </c>
      <c r="L302" t="s">
        <v>111</v>
      </c>
      <c r="M302" t="s">
        <v>112</v>
      </c>
      <c r="N302" t="s">
        <v>49</v>
      </c>
      <c r="O302" t="s">
        <v>1166</v>
      </c>
      <c r="P302" t="s">
        <v>103</v>
      </c>
      <c r="Q302" t="s">
        <v>104</v>
      </c>
      <c r="R302">
        <v>6</v>
      </c>
      <c r="S302" t="s">
        <v>75</v>
      </c>
      <c r="T302" s="96">
        <v>43</v>
      </c>
      <c r="U302" t="s">
        <v>113</v>
      </c>
      <c r="V302" t="s">
        <v>114</v>
      </c>
      <c r="W302" t="s">
        <v>115</v>
      </c>
      <c r="X302">
        <v>2000</v>
      </c>
      <c r="Y302" t="s">
        <v>66</v>
      </c>
      <c r="Z302" t="str">
        <f t="shared" si="52"/>
        <v>246</v>
      </c>
      <c r="AA302">
        <v>2461</v>
      </c>
      <c r="AB302" t="s">
        <v>160</v>
      </c>
      <c r="AC302" s="96" t="s">
        <v>1148</v>
      </c>
      <c r="AD302" t="s">
        <v>57</v>
      </c>
      <c r="AE302" s="2">
        <v>1000000</v>
      </c>
      <c r="AF302" s="1">
        <v>1000000</v>
      </c>
      <c r="AG302">
        <v>0</v>
      </c>
      <c r="AH302">
        <v>0</v>
      </c>
      <c r="AI302">
        <f t="shared" si="53"/>
        <v>0</v>
      </c>
      <c r="AJ302">
        <v>0</v>
      </c>
      <c r="AK302" s="1">
        <f t="shared" si="54"/>
        <v>0</v>
      </c>
      <c r="AL302">
        <v>0</v>
      </c>
      <c r="AM302">
        <v>0</v>
      </c>
      <c r="AN302">
        <v>0</v>
      </c>
      <c r="AO302" s="1">
        <f t="shared" si="44"/>
        <v>1000000</v>
      </c>
      <c r="AP302">
        <v>0</v>
      </c>
      <c r="AQ302">
        <v>0</v>
      </c>
      <c r="AR302">
        <v>0</v>
      </c>
      <c r="AS302">
        <v>0</v>
      </c>
      <c r="AT302">
        <v>0</v>
      </c>
    </row>
    <row r="303" spans="1:46" x14ac:dyDescent="0.3">
      <c r="A303" t="str">
        <f t="shared" si="45"/>
        <v>524710430011</v>
      </c>
      <c r="B303" s="99">
        <v>5</v>
      </c>
      <c r="C303" s="99" t="str">
        <f t="shared" si="46"/>
        <v>247</v>
      </c>
      <c r="D303" s="99" t="str">
        <f t="shared" si="47"/>
        <v>1</v>
      </c>
      <c r="E303" t="str">
        <f t="shared" si="48"/>
        <v>0</v>
      </c>
      <c r="F303" s="106">
        <f t="shared" si="49"/>
        <v>43</v>
      </c>
      <c r="G303" s="106" t="str">
        <f t="shared" si="50"/>
        <v>00</v>
      </c>
      <c r="H303" s="99">
        <v>11</v>
      </c>
      <c r="I303" t="str">
        <f t="shared" si="51"/>
        <v>1.1-00-26-10_26-6-031_26-43-2471-00</v>
      </c>
      <c r="J303" t="s">
        <v>124</v>
      </c>
      <c r="K303" t="s">
        <v>125</v>
      </c>
      <c r="L303" t="s">
        <v>111</v>
      </c>
      <c r="M303" t="s">
        <v>112</v>
      </c>
      <c r="N303" t="s">
        <v>49</v>
      </c>
      <c r="O303" t="s">
        <v>1166</v>
      </c>
      <c r="P303" t="s">
        <v>103</v>
      </c>
      <c r="Q303" t="s">
        <v>104</v>
      </c>
      <c r="R303">
        <v>6</v>
      </c>
      <c r="S303" t="s">
        <v>75</v>
      </c>
      <c r="T303" s="96">
        <v>43</v>
      </c>
      <c r="U303" t="s">
        <v>113</v>
      </c>
      <c r="V303" t="s">
        <v>114</v>
      </c>
      <c r="W303" t="s">
        <v>115</v>
      </c>
      <c r="X303">
        <v>2000</v>
      </c>
      <c r="Y303" t="s">
        <v>66</v>
      </c>
      <c r="Z303" t="str">
        <f t="shared" si="52"/>
        <v>247</v>
      </c>
      <c r="AA303">
        <v>2471</v>
      </c>
      <c r="AB303" t="s">
        <v>252</v>
      </c>
      <c r="AC303" s="96" t="s">
        <v>1148</v>
      </c>
      <c r="AD303" t="s">
        <v>57</v>
      </c>
      <c r="AE303" s="2">
        <v>2500000</v>
      </c>
      <c r="AF303" s="1">
        <v>2500000</v>
      </c>
      <c r="AG303">
        <v>0</v>
      </c>
      <c r="AH303">
        <v>0</v>
      </c>
      <c r="AI303">
        <f t="shared" si="53"/>
        <v>0</v>
      </c>
      <c r="AJ303">
        <v>0</v>
      </c>
      <c r="AK303" s="1">
        <f t="shared" si="54"/>
        <v>0</v>
      </c>
      <c r="AL303">
        <v>0</v>
      </c>
      <c r="AM303">
        <v>0</v>
      </c>
      <c r="AN303">
        <v>0</v>
      </c>
      <c r="AO303" s="1">
        <f t="shared" si="44"/>
        <v>2500000</v>
      </c>
      <c r="AP303">
        <v>0</v>
      </c>
      <c r="AQ303">
        <v>0</v>
      </c>
      <c r="AR303">
        <v>0</v>
      </c>
      <c r="AS303">
        <v>0</v>
      </c>
      <c r="AT303">
        <v>0</v>
      </c>
    </row>
    <row r="304" spans="1:46" x14ac:dyDescent="0.3">
      <c r="A304" t="str">
        <f t="shared" si="45"/>
        <v>525110430011</v>
      </c>
      <c r="B304" s="99">
        <v>5</v>
      </c>
      <c r="C304" s="99" t="str">
        <f t="shared" si="46"/>
        <v>251</v>
      </c>
      <c r="D304" s="99" t="str">
        <f t="shared" si="47"/>
        <v>1</v>
      </c>
      <c r="E304" t="str">
        <f t="shared" si="48"/>
        <v>0</v>
      </c>
      <c r="F304" s="106">
        <f t="shared" si="49"/>
        <v>43</v>
      </c>
      <c r="G304" s="106" t="str">
        <f t="shared" si="50"/>
        <v>00</v>
      </c>
      <c r="H304" s="99">
        <v>11</v>
      </c>
      <c r="I304" t="str">
        <f t="shared" si="51"/>
        <v>1.1-00-26-10_26-6-031_26-43-2511-00</v>
      </c>
      <c r="J304" t="s">
        <v>124</v>
      </c>
      <c r="K304" t="s">
        <v>125</v>
      </c>
      <c r="L304" t="s">
        <v>111</v>
      </c>
      <c r="M304" t="s">
        <v>112</v>
      </c>
      <c r="N304" t="s">
        <v>49</v>
      </c>
      <c r="O304" t="s">
        <v>1166</v>
      </c>
      <c r="P304" t="s">
        <v>103</v>
      </c>
      <c r="Q304" t="s">
        <v>104</v>
      </c>
      <c r="R304">
        <v>6</v>
      </c>
      <c r="S304" t="s">
        <v>75</v>
      </c>
      <c r="T304" s="96">
        <v>43</v>
      </c>
      <c r="U304" t="s">
        <v>113</v>
      </c>
      <c r="V304" t="s">
        <v>114</v>
      </c>
      <c r="W304" t="s">
        <v>115</v>
      </c>
      <c r="X304">
        <v>2000</v>
      </c>
      <c r="Y304" t="s">
        <v>66</v>
      </c>
      <c r="Z304" t="str">
        <f t="shared" si="52"/>
        <v>251</v>
      </c>
      <c r="AA304">
        <v>2511</v>
      </c>
      <c r="AB304" t="s">
        <v>412</v>
      </c>
      <c r="AC304" s="96" t="s">
        <v>1148</v>
      </c>
      <c r="AD304" t="s">
        <v>57</v>
      </c>
      <c r="AE304" s="2">
        <v>2000000</v>
      </c>
      <c r="AF304" s="1">
        <v>2000000</v>
      </c>
      <c r="AG304">
        <v>0</v>
      </c>
      <c r="AH304">
        <v>0</v>
      </c>
      <c r="AI304">
        <f t="shared" si="53"/>
        <v>0</v>
      </c>
      <c r="AJ304">
        <v>0</v>
      </c>
      <c r="AK304" s="1">
        <f t="shared" si="54"/>
        <v>0</v>
      </c>
      <c r="AL304">
        <v>0</v>
      </c>
      <c r="AM304">
        <v>0</v>
      </c>
      <c r="AN304">
        <v>0</v>
      </c>
      <c r="AO304" s="1">
        <f t="shared" si="44"/>
        <v>2000000</v>
      </c>
      <c r="AP304">
        <v>0</v>
      </c>
      <c r="AQ304">
        <v>0</v>
      </c>
      <c r="AR304">
        <v>0</v>
      </c>
      <c r="AS304">
        <v>0</v>
      </c>
      <c r="AT304">
        <v>0</v>
      </c>
    </row>
    <row r="305" spans="1:46" x14ac:dyDescent="0.3">
      <c r="A305" t="str">
        <f t="shared" si="45"/>
        <v>525610430011</v>
      </c>
      <c r="B305" s="99">
        <v>5</v>
      </c>
      <c r="C305" s="99" t="str">
        <f t="shared" si="46"/>
        <v>256</v>
      </c>
      <c r="D305" s="99" t="str">
        <f t="shared" si="47"/>
        <v>1</v>
      </c>
      <c r="E305" t="str">
        <f t="shared" si="48"/>
        <v>0</v>
      </c>
      <c r="F305" s="106">
        <f t="shared" si="49"/>
        <v>43</v>
      </c>
      <c r="G305" s="106" t="str">
        <f t="shared" si="50"/>
        <v>00</v>
      </c>
      <c r="H305" s="99">
        <v>11</v>
      </c>
      <c r="I305" t="str">
        <f t="shared" si="51"/>
        <v>1.1-00-26-10_26-6-031_26-43-2561-00</v>
      </c>
      <c r="J305" t="s">
        <v>124</v>
      </c>
      <c r="K305" t="s">
        <v>125</v>
      </c>
      <c r="L305" t="s">
        <v>111</v>
      </c>
      <c r="M305" t="s">
        <v>112</v>
      </c>
      <c r="N305" t="s">
        <v>49</v>
      </c>
      <c r="O305" t="s">
        <v>1166</v>
      </c>
      <c r="P305" t="s">
        <v>103</v>
      </c>
      <c r="Q305" t="s">
        <v>104</v>
      </c>
      <c r="R305">
        <v>6</v>
      </c>
      <c r="S305" t="s">
        <v>75</v>
      </c>
      <c r="T305" s="96">
        <v>43</v>
      </c>
      <c r="U305" t="s">
        <v>113</v>
      </c>
      <c r="V305" t="s">
        <v>114</v>
      </c>
      <c r="W305" t="s">
        <v>115</v>
      </c>
      <c r="X305">
        <v>2000</v>
      </c>
      <c r="Y305" t="s">
        <v>66</v>
      </c>
      <c r="Z305" t="str">
        <f t="shared" si="52"/>
        <v>256</v>
      </c>
      <c r="AA305">
        <v>2561</v>
      </c>
      <c r="AB305" t="s">
        <v>413</v>
      </c>
      <c r="AC305" s="96" t="s">
        <v>1148</v>
      </c>
      <c r="AD305" t="s">
        <v>57</v>
      </c>
      <c r="AE305" s="2">
        <v>2500000</v>
      </c>
      <c r="AF305" s="1">
        <v>2500000</v>
      </c>
      <c r="AG305">
        <v>0</v>
      </c>
      <c r="AH305">
        <v>0</v>
      </c>
      <c r="AI305">
        <f t="shared" si="53"/>
        <v>0</v>
      </c>
      <c r="AJ305">
        <v>0</v>
      </c>
      <c r="AK305" s="1">
        <f t="shared" si="54"/>
        <v>0</v>
      </c>
      <c r="AL305">
        <v>0</v>
      </c>
      <c r="AM305">
        <v>0</v>
      </c>
      <c r="AN305">
        <v>0</v>
      </c>
      <c r="AO305" s="1">
        <f t="shared" si="44"/>
        <v>2500000</v>
      </c>
      <c r="AP305">
        <v>0</v>
      </c>
      <c r="AQ305">
        <v>0</v>
      </c>
      <c r="AR305">
        <v>0</v>
      </c>
      <c r="AS305">
        <v>0</v>
      </c>
      <c r="AT305">
        <v>0</v>
      </c>
    </row>
    <row r="306" spans="1:46" x14ac:dyDescent="0.3">
      <c r="A306" t="str">
        <f t="shared" si="45"/>
        <v>527210430011</v>
      </c>
      <c r="B306" s="99">
        <v>5</v>
      </c>
      <c r="C306" s="99" t="str">
        <f t="shared" si="46"/>
        <v>272</v>
      </c>
      <c r="D306" s="99" t="str">
        <f t="shared" si="47"/>
        <v>1</v>
      </c>
      <c r="E306" t="str">
        <f t="shared" si="48"/>
        <v>0</v>
      </c>
      <c r="F306" s="106">
        <f t="shared" si="49"/>
        <v>43</v>
      </c>
      <c r="G306" s="106" t="str">
        <f t="shared" si="50"/>
        <v>00</v>
      </c>
      <c r="H306" s="99">
        <v>11</v>
      </c>
      <c r="I306" t="str">
        <f t="shared" si="51"/>
        <v>1.1-00-26-10_26-6-031_26-43-2721-00</v>
      </c>
      <c r="J306" t="s">
        <v>124</v>
      </c>
      <c r="K306" t="s">
        <v>125</v>
      </c>
      <c r="L306" t="s">
        <v>111</v>
      </c>
      <c r="M306" t="s">
        <v>112</v>
      </c>
      <c r="N306" t="s">
        <v>49</v>
      </c>
      <c r="O306" t="s">
        <v>1166</v>
      </c>
      <c r="P306" t="s">
        <v>103</v>
      </c>
      <c r="Q306" t="s">
        <v>104</v>
      </c>
      <c r="R306">
        <v>6</v>
      </c>
      <c r="S306" t="s">
        <v>75</v>
      </c>
      <c r="T306" s="96">
        <v>43</v>
      </c>
      <c r="U306" t="s">
        <v>113</v>
      </c>
      <c r="V306" t="s">
        <v>114</v>
      </c>
      <c r="W306" t="s">
        <v>115</v>
      </c>
      <c r="X306">
        <v>2000</v>
      </c>
      <c r="Y306" t="s">
        <v>66</v>
      </c>
      <c r="Z306" t="str">
        <f t="shared" si="52"/>
        <v>272</v>
      </c>
      <c r="AA306">
        <v>2721</v>
      </c>
      <c r="AB306" t="s">
        <v>142</v>
      </c>
      <c r="AC306" s="96" t="s">
        <v>1148</v>
      </c>
      <c r="AD306" t="s">
        <v>57</v>
      </c>
      <c r="AE306" s="2">
        <v>400000</v>
      </c>
      <c r="AF306" s="1">
        <v>400000</v>
      </c>
      <c r="AG306">
        <v>0</v>
      </c>
      <c r="AH306">
        <v>0</v>
      </c>
      <c r="AI306">
        <f t="shared" si="53"/>
        <v>0</v>
      </c>
      <c r="AJ306">
        <v>0</v>
      </c>
      <c r="AK306" s="1">
        <f t="shared" si="54"/>
        <v>0</v>
      </c>
      <c r="AL306">
        <v>0</v>
      </c>
      <c r="AM306">
        <v>0</v>
      </c>
      <c r="AN306">
        <v>0</v>
      </c>
      <c r="AO306" s="1">
        <f t="shared" si="44"/>
        <v>400000</v>
      </c>
      <c r="AP306">
        <v>0</v>
      </c>
      <c r="AQ306">
        <v>0</v>
      </c>
      <c r="AR306">
        <v>0</v>
      </c>
      <c r="AS306">
        <v>0</v>
      </c>
      <c r="AT306">
        <v>0</v>
      </c>
    </row>
    <row r="307" spans="1:46" x14ac:dyDescent="0.3">
      <c r="A307" t="str">
        <f t="shared" si="45"/>
        <v>529110430011</v>
      </c>
      <c r="B307" s="99">
        <v>5</v>
      </c>
      <c r="C307" s="99" t="str">
        <f t="shared" si="46"/>
        <v>291</v>
      </c>
      <c r="D307" s="99" t="str">
        <f t="shared" si="47"/>
        <v>1</v>
      </c>
      <c r="E307" t="str">
        <f t="shared" si="48"/>
        <v>0</v>
      </c>
      <c r="F307" s="106">
        <f t="shared" si="49"/>
        <v>43</v>
      </c>
      <c r="G307" s="106" t="str">
        <f t="shared" si="50"/>
        <v>00</v>
      </c>
      <c r="H307" s="99">
        <v>11</v>
      </c>
      <c r="I307" t="str">
        <f t="shared" si="51"/>
        <v>1.1-00-26-10_26-6-031_26-43-2911-00</v>
      </c>
      <c r="J307" t="s">
        <v>124</v>
      </c>
      <c r="K307" t="s">
        <v>125</v>
      </c>
      <c r="L307" t="s">
        <v>111</v>
      </c>
      <c r="M307" t="s">
        <v>112</v>
      </c>
      <c r="N307" t="s">
        <v>49</v>
      </c>
      <c r="O307" t="s">
        <v>1166</v>
      </c>
      <c r="P307" t="s">
        <v>103</v>
      </c>
      <c r="Q307" t="s">
        <v>104</v>
      </c>
      <c r="R307">
        <v>6</v>
      </c>
      <c r="S307" t="s">
        <v>75</v>
      </c>
      <c r="T307" s="96">
        <v>43</v>
      </c>
      <c r="U307" t="s">
        <v>113</v>
      </c>
      <c r="V307" t="s">
        <v>114</v>
      </c>
      <c r="W307" t="s">
        <v>115</v>
      </c>
      <c r="X307">
        <v>2000</v>
      </c>
      <c r="Y307" t="s">
        <v>66</v>
      </c>
      <c r="Z307" t="str">
        <f t="shared" si="52"/>
        <v>291</v>
      </c>
      <c r="AA307">
        <v>2911</v>
      </c>
      <c r="AB307" t="s">
        <v>143</v>
      </c>
      <c r="AC307" s="96" t="s">
        <v>1148</v>
      </c>
      <c r="AD307" t="s">
        <v>57</v>
      </c>
      <c r="AE307" s="2">
        <v>500000</v>
      </c>
      <c r="AF307" s="1">
        <v>500000</v>
      </c>
      <c r="AG307">
        <v>0</v>
      </c>
      <c r="AH307">
        <v>0</v>
      </c>
      <c r="AI307">
        <f t="shared" si="53"/>
        <v>0</v>
      </c>
      <c r="AJ307">
        <v>0</v>
      </c>
      <c r="AK307" s="1">
        <f t="shared" si="54"/>
        <v>0</v>
      </c>
      <c r="AL307">
        <v>0</v>
      </c>
      <c r="AM307">
        <v>0</v>
      </c>
      <c r="AN307">
        <v>0</v>
      </c>
      <c r="AO307" s="1">
        <f t="shared" si="44"/>
        <v>500000</v>
      </c>
      <c r="AP307">
        <v>0</v>
      </c>
      <c r="AQ307">
        <v>0</v>
      </c>
      <c r="AR307">
        <v>0</v>
      </c>
      <c r="AS307">
        <v>0</v>
      </c>
      <c r="AT307">
        <v>0</v>
      </c>
    </row>
    <row r="308" spans="1:46" x14ac:dyDescent="0.3">
      <c r="A308" t="str">
        <f t="shared" si="45"/>
        <v>529810430011</v>
      </c>
      <c r="B308" s="99">
        <v>5</v>
      </c>
      <c r="C308" s="99" t="str">
        <f t="shared" si="46"/>
        <v>298</v>
      </c>
      <c r="D308" s="99" t="str">
        <f t="shared" si="47"/>
        <v>1</v>
      </c>
      <c r="E308" t="str">
        <f t="shared" si="48"/>
        <v>0</v>
      </c>
      <c r="F308" s="106">
        <f t="shared" si="49"/>
        <v>43</v>
      </c>
      <c r="G308" s="106" t="str">
        <f t="shared" si="50"/>
        <v>00</v>
      </c>
      <c r="H308" s="99">
        <v>11</v>
      </c>
      <c r="I308" t="str">
        <f t="shared" si="51"/>
        <v>1.1-00-26-10_26-6-031_26-43-2981-00</v>
      </c>
      <c r="J308" t="s">
        <v>124</v>
      </c>
      <c r="K308" t="s">
        <v>125</v>
      </c>
      <c r="L308" t="s">
        <v>111</v>
      </c>
      <c r="M308" t="s">
        <v>112</v>
      </c>
      <c r="N308" t="s">
        <v>49</v>
      </c>
      <c r="O308" t="s">
        <v>1166</v>
      </c>
      <c r="P308" t="s">
        <v>103</v>
      </c>
      <c r="Q308" t="s">
        <v>104</v>
      </c>
      <c r="R308">
        <v>6</v>
      </c>
      <c r="S308" t="s">
        <v>75</v>
      </c>
      <c r="T308" s="96">
        <v>43</v>
      </c>
      <c r="U308" t="s">
        <v>113</v>
      </c>
      <c r="V308" t="s">
        <v>114</v>
      </c>
      <c r="W308" t="s">
        <v>115</v>
      </c>
      <c r="X308">
        <v>2000</v>
      </c>
      <c r="Y308" t="s">
        <v>66</v>
      </c>
      <c r="Z308" t="str">
        <f t="shared" si="52"/>
        <v>298</v>
      </c>
      <c r="AA308">
        <v>2981</v>
      </c>
      <c r="AB308" t="s">
        <v>275</v>
      </c>
      <c r="AC308" s="96" t="s">
        <v>1148</v>
      </c>
      <c r="AD308" t="s">
        <v>57</v>
      </c>
      <c r="AE308" s="2">
        <v>500000</v>
      </c>
      <c r="AF308" s="1">
        <v>500000</v>
      </c>
      <c r="AG308">
        <v>0</v>
      </c>
      <c r="AH308">
        <v>0</v>
      </c>
      <c r="AI308">
        <f t="shared" si="53"/>
        <v>0</v>
      </c>
      <c r="AJ308">
        <v>0</v>
      </c>
      <c r="AK308" s="1">
        <f t="shared" si="54"/>
        <v>0</v>
      </c>
      <c r="AL308">
        <v>0</v>
      </c>
      <c r="AM308">
        <v>0</v>
      </c>
      <c r="AN308">
        <v>0</v>
      </c>
      <c r="AO308" s="1">
        <f t="shared" si="44"/>
        <v>500000</v>
      </c>
      <c r="AP308">
        <v>0</v>
      </c>
      <c r="AQ308">
        <v>0</v>
      </c>
      <c r="AR308">
        <v>0</v>
      </c>
      <c r="AS308">
        <v>0</v>
      </c>
      <c r="AT308">
        <v>0</v>
      </c>
    </row>
    <row r="309" spans="1:46" x14ac:dyDescent="0.3">
      <c r="A309" t="str">
        <f t="shared" si="45"/>
        <v>531112430025</v>
      </c>
      <c r="B309" s="99">
        <v>5</v>
      </c>
      <c r="C309" s="99" t="str">
        <f t="shared" si="46"/>
        <v>311</v>
      </c>
      <c r="D309" s="99" t="str">
        <f t="shared" si="47"/>
        <v>1</v>
      </c>
      <c r="E309" t="str">
        <f t="shared" si="48"/>
        <v>2</v>
      </c>
      <c r="F309" s="106">
        <f t="shared" si="49"/>
        <v>43</v>
      </c>
      <c r="G309" s="106" t="str">
        <f t="shared" si="50"/>
        <v>00</v>
      </c>
      <c r="H309" s="99">
        <v>25</v>
      </c>
      <c r="I309" t="str">
        <f t="shared" si="51"/>
        <v>2.5-02-26-10_26-6-031_26-43-3111-00</v>
      </c>
      <c r="J309" t="s">
        <v>32</v>
      </c>
      <c r="K309" t="s">
        <v>33</v>
      </c>
      <c r="L309" t="s">
        <v>111</v>
      </c>
      <c r="M309" t="s">
        <v>112</v>
      </c>
      <c r="N309" t="s">
        <v>49</v>
      </c>
      <c r="O309" t="s">
        <v>1166</v>
      </c>
      <c r="P309" t="s">
        <v>103</v>
      </c>
      <c r="Q309" t="s">
        <v>104</v>
      </c>
      <c r="R309">
        <v>6</v>
      </c>
      <c r="S309" t="s">
        <v>75</v>
      </c>
      <c r="T309" s="96">
        <v>43</v>
      </c>
      <c r="U309" t="s">
        <v>113</v>
      </c>
      <c r="V309" t="s">
        <v>114</v>
      </c>
      <c r="W309" t="s">
        <v>115</v>
      </c>
      <c r="X309">
        <v>3000</v>
      </c>
      <c r="Y309" t="s">
        <v>44</v>
      </c>
      <c r="Z309" t="str">
        <f t="shared" si="52"/>
        <v>311</v>
      </c>
      <c r="AA309">
        <v>3111</v>
      </c>
      <c r="AB309" t="s">
        <v>116</v>
      </c>
      <c r="AC309" s="96" t="s">
        <v>1148</v>
      </c>
      <c r="AD309" t="s">
        <v>57</v>
      </c>
      <c r="AE309" s="2">
        <v>0</v>
      </c>
      <c r="AF309" s="1">
        <v>164121261.90000001</v>
      </c>
      <c r="AG309">
        <v>0</v>
      </c>
      <c r="AH309">
        <v>0</v>
      </c>
      <c r="AI309">
        <f t="shared" si="53"/>
        <v>0</v>
      </c>
      <c r="AJ309">
        <v>0</v>
      </c>
      <c r="AK309" s="1">
        <f t="shared" si="54"/>
        <v>0</v>
      </c>
      <c r="AL309">
        <v>0</v>
      </c>
      <c r="AM309">
        <v>0</v>
      </c>
      <c r="AN309">
        <v>0</v>
      </c>
      <c r="AO309" s="1">
        <f t="shared" si="44"/>
        <v>0</v>
      </c>
      <c r="AP309">
        <v>0</v>
      </c>
      <c r="AQ309">
        <v>7.88</v>
      </c>
      <c r="AR309">
        <v>0</v>
      </c>
      <c r="AS309" s="1">
        <v>164121269.78</v>
      </c>
      <c r="AT309" s="1">
        <v>-164121261.90000001</v>
      </c>
    </row>
    <row r="310" spans="1:46" x14ac:dyDescent="0.3">
      <c r="A310" t="str">
        <f t="shared" si="45"/>
        <v>535712433225</v>
      </c>
      <c r="B310" s="99">
        <v>5</v>
      </c>
      <c r="C310" s="99" t="str">
        <f t="shared" si="46"/>
        <v>357</v>
      </c>
      <c r="D310" s="99" t="str">
        <f t="shared" si="47"/>
        <v>1</v>
      </c>
      <c r="E310" t="str">
        <f t="shared" si="48"/>
        <v>2</v>
      </c>
      <c r="F310" s="106">
        <f t="shared" si="49"/>
        <v>43</v>
      </c>
      <c r="G310" s="106">
        <f t="shared" si="50"/>
        <v>32</v>
      </c>
      <c r="H310" s="99">
        <v>25</v>
      </c>
      <c r="I310" t="str">
        <f t="shared" si="51"/>
        <v>2.5-02-26-10_26-6-031_26-43-3571-32</v>
      </c>
      <c r="J310" t="s">
        <v>32</v>
      </c>
      <c r="K310" t="s">
        <v>33</v>
      </c>
      <c r="L310" t="s">
        <v>111</v>
      </c>
      <c r="M310" t="s">
        <v>112</v>
      </c>
      <c r="N310" t="s">
        <v>49</v>
      </c>
      <c r="O310" t="s">
        <v>1166</v>
      </c>
      <c r="P310" t="s">
        <v>103</v>
      </c>
      <c r="Q310" t="s">
        <v>104</v>
      </c>
      <c r="R310">
        <v>6</v>
      </c>
      <c r="S310" t="s">
        <v>75</v>
      </c>
      <c r="T310" s="96">
        <v>43</v>
      </c>
      <c r="U310" t="s">
        <v>113</v>
      </c>
      <c r="V310" t="s">
        <v>114</v>
      </c>
      <c r="W310" t="s">
        <v>115</v>
      </c>
      <c r="X310">
        <v>3000</v>
      </c>
      <c r="Y310" t="s">
        <v>44</v>
      </c>
      <c r="Z310" t="str">
        <f t="shared" si="52"/>
        <v>357</v>
      </c>
      <c r="AA310">
        <v>3571</v>
      </c>
      <c r="AB310" t="s">
        <v>117</v>
      </c>
      <c r="AC310" s="96">
        <v>32</v>
      </c>
      <c r="AD310" t="s">
        <v>118</v>
      </c>
      <c r="AE310" s="2">
        <v>0</v>
      </c>
      <c r="AF310" s="1">
        <v>49999995</v>
      </c>
      <c r="AG310">
        <v>0</v>
      </c>
      <c r="AH310">
        <v>0</v>
      </c>
      <c r="AI310">
        <f t="shared" si="53"/>
        <v>0</v>
      </c>
      <c r="AJ310">
        <v>0</v>
      </c>
      <c r="AK310" s="1">
        <f t="shared" si="54"/>
        <v>0</v>
      </c>
      <c r="AL310">
        <v>0</v>
      </c>
      <c r="AM310">
        <v>0</v>
      </c>
      <c r="AN310">
        <v>0</v>
      </c>
      <c r="AO310" s="1">
        <f t="shared" si="44"/>
        <v>0</v>
      </c>
      <c r="AP310">
        <v>0</v>
      </c>
      <c r="AQ310">
        <v>5</v>
      </c>
      <c r="AR310">
        <v>0</v>
      </c>
      <c r="AS310" s="1">
        <v>50000000</v>
      </c>
      <c r="AT310" s="1">
        <v>-49999995</v>
      </c>
    </row>
    <row r="311" spans="1:46" x14ac:dyDescent="0.3">
      <c r="A311" s="107" t="str">
        <f t="shared" si="45"/>
        <v>531110430011</v>
      </c>
      <c r="B311" s="99">
        <v>5</v>
      </c>
      <c r="C311" s="99" t="str">
        <f t="shared" si="46"/>
        <v>311</v>
      </c>
      <c r="D311" s="99" t="str">
        <f t="shared" si="47"/>
        <v>1</v>
      </c>
      <c r="E311" t="str">
        <f t="shared" si="48"/>
        <v>0</v>
      </c>
      <c r="F311" s="106">
        <f t="shared" si="49"/>
        <v>43</v>
      </c>
      <c r="G311" s="106" t="str">
        <f t="shared" si="50"/>
        <v>00</v>
      </c>
      <c r="H311" s="99">
        <v>11</v>
      </c>
      <c r="I311" t="str">
        <f t="shared" si="51"/>
        <v>1.1-00-26-10_26-6-031_26-43-3111-00</v>
      </c>
      <c r="J311" t="s">
        <v>124</v>
      </c>
      <c r="K311" t="s">
        <v>125</v>
      </c>
      <c r="L311" t="s">
        <v>111</v>
      </c>
      <c r="M311" t="s">
        <v>112</v>
      </c>
      <c r="N311" t="s">
        <v>49</v>
      </c>
      <c r="O311" t="s">
        <v>1166</v>
      </c>
      <c r="P311" t="s">
        <v>103</v>
      </c>
      <c r="Q311" t="s">
        <v>104</v>
      </c>
      <c r="R311">
        <v>6</v>
      </c>
      <c r="S311" t="s">
        <v>75</v>
      </c>
      <c r="T311" s="96">
        <v>43</v>
      </c>
      <c r="U311" t="s">
        <v>113</v>
      </c>
      <c r="V311" t="s">
        <v>114</v>
      </c>
      <c r="W311" t="s">
        <v>115</v>
      </c>
      <c r="X311">
        <v>3000</v>
      </c>
      <c r="Y311" t="s">
        <v>44</v>
      </c>
      <c r="Z311" t="str">
        <f t="shared" si="52"/>
        <v>311</v>
      </c>
      <c r="AA311">
        <v>3111</v>
      </c>
      <c r="AB311" t="s">
        <v>116</v>
      </c>
      <c r="AC311" s="96" t="s">
        <v>1148</v>
      </c>
      <c r="AD311" t="s">
        <v>57</v>
      </c>
      <c r="AE311" s="2">
        <v>244924759.06</v>
      </c>
      <c r="AF311" s="1">
        <v>43803497.159999996</v>
      </c>
      <c r="AG311" s="1">
        <v>59901393</v>
      </c>
      <c r="AH311" s="1">
        <v>59901393</v>
      </c>
      <c r="AI311">
        <f t="shared" si="53"/>
        <v>19086903</v>
      </c>
      <c r="AJ311" s="1">
        <v>40814490</v>
      </c>
      <c r="AK311" s="1">
        <f t="shared" si="54"/>
        <v>0</v>
      </c>
      <c r="AL311" s="1">
        <v>40814490</v>
      </c>
      <c r="AM311">
        <v>0</v>
      </c>
      <c r="AN311" s="1">
        <v>40814490</v>
      </c>
      <c r="AO311" s="1">
        <f t="shared" si="44"/>
        <v>185023366.06</v>
      </c>
      <c r="AP311" s="1">
        <v>201121269.78</v>
      </c>
      <c r="AQ311">
        <v>0</v>
      </c>
      <c r="AR311">
        <v>0</v>
      </c>
      <c r="AS311">
        <v>7.88</v>
      </c>
      <c r="AT311" s="1">
        <v>201121261.90000001</v>
      </c>
    </row>
    <row r="312" spans="1:46" x14ac:dyDescent="0.3">
      <c r="A312" t="str">
        <f t="shared" si="45"/>
        <v>532610430011</v>
      </c>
      <c r="B312" s="99">
        <v>5</v>
      </c>
      <c r="C312" s="99" t="str">
        <f t="shared" si="46"/>
        <v>326</v>
      </c>
      <c r="D312" s="99" t="str">
        <f t="shared" si="47"/>
        <v>1</v>
      </c>
      <c r="E312" t="str">
        <f t="shared" si="48"/>
        <v>0</v>
      </c>
      <c r="F312" s="106">
        <f t="shared" si="49"/>
        <v>43</v>
      </c>
      <c r="G312" s="106" t="str">
        <f t="shared" si="50"/>
        <v>00</v>
      </c>
      <c r="H312" s="99">
        <v>11</v>
      </c>
      <c r="I312" t="str">
        <f t="shared" si="51"/>
        <v>1.1-00-26-10_26-6-031_26-43-3261-00</v>
      </c>
      <c r="J312" t="s">
        <v>124</v>
      </c>
      <c r="K312" t="s">
        <v>125</v>
      </c>
      <c r="L312" t="s">
        <v>111</v>
      </c>
      <c r="M312" t="s">
        <v>112</v>
      </c>
      <c r="N312" t="s">
        <v>49</v>
      </c>
      <c r="O312" t="s">
        <v>1166</v>
      </c>
      <c r="P312" t="s">
        <v>103</v>
      </c>
      <c r="Q312" t="s">
        <v>104</v>
      </c>
      <c r="R312">
        <v>6</v>
      </c>
      <c r="S312" t="s">
        <v>75</v>
      </c>
      <c r="T312" s="96">
        <v>43</v>
      </c>
      <c r="U312" t="s">
        <v>113</v>
      </c>
      <c r="V312" t="s">
        <v>114</v>
      </c>
      <c r="W312" t="s">
        <v>115</v>
      </c>
      <c r="X312">
        <v>3000</v>
      </c>
      <c r="Y312" t="s">
        <v>44</v>
      </c>
      <c r="Z312" t="str">
        <f t="shared" si="52"/>
        <v>326</v>
      </c>
      <c r="AA312">
        <v>3261</v>
      </c>
      <c r="AB312" t="s">
        <v>216</v>
      </c>
      <c r="AC312" s="96" t="s">
        <v>1148</v>
      </c>
      <c r="AD312" t="s">
        <v>57</v>
      </c>
      <c r="AE312" s="2">
        <v>70000000</v>
      </c>
      <c r="AF312" s="1">
        <v>50000000</v>
      </c>
      <c r="AG312">
        <v>0</v>
      </c>
      <c r="AH312">
        <v>0</v>
      </c>
      <c r="AI312">
        <f t="shared" si="53"/>
        <v>0</v>
      </c>
      <c r="AJ312">
        <v>0</v>
      </c>
      <c r="AK312" s="1">
        <f t="shared" si="54"/>
        <v>0</v>
      </c>
      <c r="AL312">
        <v>0</v>
      </c>
      <c r="AM312">
        <v>0</v>
      </c>
      <c r="AN312">
        <v>0</v>
      </c>
      <c r="AO312" s="1">
        <f t="shared" si="44"/>
        <v>70000000</v>
      </c>
      <c r="AP312" s="1">
        <v>20000000</v>
      </c>
      <c r="AQ312">
        <v>0</v>
      </c>
      <c r="AR312">
        <v>0</v>
      </c>
      <c r="AS312">
        <v>0</v>
      </c>
      <c r="AT312" s="1">
        <v>20000000</v>
      </c>
    </row>
    <row r="313" spans="1:46" x14ac:dyDescent="0.3">
      <c r="A313" t="str">
        <f t="shared" si="45"/>
        <v>533110430011</v>
      </c>
      <c r="B313" s="99">
        <v>5</v>
      </c>
      <c r="C313" s="99" t="str">
        <f t="shared" si="46"/>
        <v>331</v>
      </c>
      <c r="D313" s="99" t="str">
        <f t="shared" si="47"/>
        <v>1</v>
      </c>
      <c r="E313" t="str">
        <f t="shared" si="48"/>
        <v>0</v>
      </c>
      <c r="F313" s="106">
        <f t="shared" si="49"/>
        <v>43</v>
      </c>
      <c r="G313" s="106" t="str">
        <f t="shared" si="50"/>
        <v>00</v>
      </c>
      <c r="H313" s="99">
        <v>11</v>
      </c>
      <c r="I313" t="str">
        <f t="shared" si="51"/>
        <v>1.1-00-26-10_26-6-031_26-43-3311-00</v>
      </c>
      <c r="J313" t="s">
        <v>124</v>
      </c>
      <c r="K313" t="s">
        <v>125</v>
      </c>
      <c r="L313" t="s">
        <v>111</v>
      </c>
      <c r="M313" t="s">
        <v>112</v>
      </c>
      <c r="N313" t="s">
        <v>49</v>
      </c>
      <c r="O313" t="s">
        <v>1166</v>
      </c>
      <c r="P313" t="s">
        <v>103</v>
      </c>
      <c r="Q313" t="s">
        <v>104</v>
      </c>
      <c r="R313">
        <v>6</v>
      </c>
      <c r="S313" t="s">
        <v>75</v>
      </c>
      <c r="T313" s="96">
        <v>43</v>
      </c>
      <c r="U313" t="s">
        <v>113</v>
      </c>
      <c r="V313" t="s">
        <v>114</v>
      </c>
      <c r="W313" t="s">
        <v>115</v>
      </c>
      <c r="X313">
        <v>3000</v>
      </c>
      <c r="Y313" t="s">
        <v>44</v>
      </c>
      <c r="Z313" t="str">
        <f t="shared" si="52"/>
        <v>331</v>
      </c>
      <c r="AA313">
        <v>3311</v>
      </c>
      <c r="AB313" t="s">
        <v>156</v>
      </c>
      <c r="AC313" s="96" t="s">
        <v>1148</v>
      </c>
      <c r="AD313" t="s">
        <v>57</v>
      </c>
      <c r="AE313" s="2">
        <v>2000000</v>
      </c>
      <c r="AF313" s="1">
        <v>2000000</v>
      </c>
      <c r="AG313">
        <v>0</v>
      </c>
      <c r="AH313">
        <v>0</v>
      </c>
      <c r="AI313">
        <f t="shared" si="53"/>
        <v>0</v>
      </c>
      <c r="AJ313">
        <v>0</v>
      </c>
      <c r="AK313" s="1">
        <f t="shared" si="54"/>
        <v>0</v>
      </c>
      <c r="AL313">
        <v>0</v>
      </c>
      <c r="AM313">
        <v>0</v>
      </c>
      <c r="AN313">
        <v>0</v>
      </c>
      <c r="AO313" s="1">
        <f t="shared" si="44"/>
        <v>2000000</v>
      </c>
      <c r="AP313">
        <v>0</v>
      </c>
      <c r="AQ313">
        <v>0</v>
      </c>
      <c r="AR313">
        <v>0</v>
      </c>
      <c r="AS313">
        <v>0</v>
      </c>
      <c r="AT313">
        <v>0</v>
      </c>
    </row>
    <row r="314" spans="1:46" x14ac:dyDescent="0.3">
      <c r="A314" t="str">
        <f t="shared" si="45"/>
        <v>533210430011</v>
      </c>
      <c r="B314" s="99">
        <v>5</v>
      </c>
      <c r="C314" s="99" t="str">
        <f t="shared" si="46"/>
        <v>332</v>
      </c>
      <c r="D314" s="99" t="str">
        <f t="shared" si="47"/>
        <v>1</v>
      </c>
      <c r="E314" t="str">
        <f t="shared" si="48"/>
        <v>0</v>
      </c>
      <c r="F314" s="106">
        <f t="shared" si="49"/>
        <v>43</v>
      </c>
      <c r="G314" s="106" t="str">
        <f t="shared" si="50"/>
        <v>00</v>
      </c>
      <c r="H314" s="99">
        <v>11</v>
      </c>
      <c r="I314" t="str">
        <f t="shared" si="51"/>
        <v>1.1-00-26-10_26-6-031_26-43-3321-00</v>
      </c>
      <c r="J314" t="s">
        <v>124</v>
      </c>
      <c r="K314" t="s">
        <v>125</v>
      </c>
      <c r="L314" t="s">
        <v>111</v>
      </c>
      <c r="M314" t="s">
        <v>112</v>
      </c>
      <c r="N314" t="s">
        <v>49</v>
      </c>
      <c r="O314" t="s">
        <v>1166</v>
      </c>
      <c r="P314" t="s">
        <v>103</v>
      </c>
      <c r="Q314" t="s">
        <v>104</v>
      </c>
      <c r="R314">
        <v>6</v>
      </c>
      <c r="S314" t="s">
        <v>75</v>
      </c>
      <c r="T314" s="96">
        <v>43</v>
      </c>
      <c r="U314" t="s">
        <v>113</v>
      </c>
      <c r="V314" t="s">
        <v>114</v>
      </c>
      <c r="W314" t="s">
        <v>115</v>
      </c>
      <c r="X314">
        <v>3000</v>
      </c>
      <c r="Y314" t="s">
        <v>44</v>
      </c>
      <c r="Z314" t="str">
        <f t="shared" si="52"/>
        <v>332</v>
      </c>
      <c r="AA314">
        <v>3321</v>
      </c>
      <c r="AB314" t="s">
        <v>414</v>
      </c>
      <c r="AC314" s="96" t="s">
        <v>1148</v>
      </c>
      <c r="AD314" t="s">
        <v>57</v>
      </c>
      <c r="AE314" s="2">
        <v>8500000</v>
      </c>
      <c r="AF314" s="1">
        <v>8500000</v>
      </c>
      <c r="AG314">
        <v>0</v>
      </c>
      <c r="AH314">
        <v>0</v>
      </c>
      <c r="AI314">
        <f t="shared" si="53"/>
        <v>0</v>
      </c>
      <c r="AJ314">
        <v>0</v>
      </c>
      <c r="AK314" s="1">
        <f t="shared" si="54"/>
        <v>0</v>
      </c>
      <c r="AL314">
        <v>0</v>
      </c>
      <c r="AM314">
        <v>0</v>
      </c>
      <c r="AN314">
        <v>0</v>
      </c>
      <c r="AO314" s="1">
        <f t="shared" si="44"/>
        <v>8500000</v>
      </c>
      <c r="AP314">
        <v>0</v>
      </c>
      <c r="AQ314">
        <v>0</v>
      </c>
      <c r="AR314">
        <v>0</v>
      </c>
      <c r="AS314">
        <v>0</v>
      </c>
      <c r="AT314">
        <v>0</v>
      </c>
    </row>
    <row r="315" spans="1:46" x14ac:dyDescent="0.3">
      <c r="A315" t="str">
        <f t="shared" si="45"/>
        <v>535710430011</v>
      </c>
      <c r="B315" s="99">
        <v>5</v>
      </c>
      <c r="C315" s="99" t="str">
        <f t="shared" si="46"/>
        <v>357</v>
      </c>
      <c r="D315" s="99" t="str">
        <f t="shared" si="47"/>
        <v>1</v>
      </c>
      <c r="E315" t="str">
        <f t="shared" si="48"/>
        <v>0</v>
      </c>
      <c r="F315" s="106">
        <f t="shared" si="49"/>
        <v>43</v>
      </c>
      <c r="G315" s="106" t="str">
        <f t="shared" si="50"/>
        <v>00</v>
      </c>
      <c r="H315" s="99">
        <v>11</v>
      </c>
      <c r="I315" t="str">
        <f t="shared" si="51"/>
        <v>1.1-00-26-10_26-6-031_26-43-3571-00</v>
      </c>
      <c r="J315" t="s">
        <v>124</v>
      </c>
      <c r="K315" t="s">
        <v>125</v>
      </c>
      <c r="L315" t="s">
        <v>111</v>
      </c>
      <c r="M315" t="s">
        <v>112</v>
      </c>
      <c r="N315" t="s">
        <v>49</v>
      </c>
      <c r="O315" t="s">
        <v>1166</v>
      </c>
      <c r="P315" t="s">
        <v>103</v>
      </c>
      <c r="Q315" t="s">
        <v>104</v>
      </c>
      <c r="R315">
        <v>6</v>
      </c>
      <c r="S315" t="s">
        <v>75</v>
      </c>
      <c r="T315" s="96">
        <v>43</v>
      </c>
      <c r="U315" t="s">
        <v>113</v>
      </c>
      <c r="V315" t="s">
        <v>114</v>
      </c>
      <c r="W315" t="s">
        <v>115</v>
      </c>
      <c r="X315">
        <v>3000</v>
      </c>
      <c r="Y315" t="s">
        <v>44</v>
      </c>
      <c r="Z315" t="str">
        <f t="shared" si="52"/>
        <v>357</v>
      </c>
      <c r="AA315">
        <v>3571</v>
      </c>
      <c r="AB315" t="s">
        <v>117</v>
      </c>
      <c r="AC315" s="96" t="s">
        <v>1148</v>
      </c>
      <c r="AD315" t="s">
        <v>57</v>
      </c>
      <c r="AE315" s="2">
        <v>170000000</v>
      </c>
      <c r="AF315" s="1">
        <v>170000010</v>
      </c>
      <c r="AG315" s="1">
        <v>29539896.219999999</v>
      </c>
      <c r="AH315" s="1">
        <v>29539896.219999999</v>
      </c>
      <c r="AI315">
        <f t="shared" si="53"/>
        <v>1209462.3299999982</v>
      </c>
      <c r="AJ315" s="1">
        <v>28330433.890000001</v>
      </c>
      <c r="AK315" s="1">
        <f t="shared" si="54"/>
        <v>22838263.140000001</v>
      </c>
      <c r="AL315" s="1">
        <v>5492170.75</v>
      </c>
      <c r="AM315">
        <v>0</v>
      </c>
      <c r="AN315" s="1">
        <v>5492170.75</v>
      </c>
      <c r="AO315" s="1">
        <f t="shared" si="44"/>
        <v>140460103.78</v>
      </c>
      <c r="AP315">
        <v>0</v>
      </c>
      <c r="AQ315">
        <v>0</v>
      </c>
      <c r="AR315">
        <v>0</v>
      </c>
      <c r="AS315">
        <v>10</v>
      </c>
      <c r="AT315">
        <v>-10</v>
      </c>
    </row>
    <row r="316" spans="1:46" x14ac:dyDescent="0.3">
      <c r="A316" t="str">
        <f t="shared" si="45"/>
        <v>535710433211</v>
      </c>
      <c r="B316" s="99">
        <v>5</v>
      </c>
      <c r="C316" s="99" t="str">
        <f t="shared" si="46"/>
        <v>357</v>
      </c>
      <c r="D316" s="99" t="str">
        <f t="shared" si="47"/>
        <v>1</v>
      </c>
      <c r="E316" t="str">
        <f t="shared" si="48"/>
        <v>0</v>
      </c>
      <c r="F316" s="106">
        <f t="shared" si="49"/>
        <v>43</v>
      </c>
      <c r="G316" s="106">
        <f t="shared" si="50"/>
        <v>32</v>
      </c>
      <c r="H316" s="99">
        <v>11</v>
      </c>
      <c r="I316" t="str">
        <f t="shared" si="51"/>
        <v>1.1-00-26-10_26-6-031_26-43-3571-32</v>
      </c>
      <c r="J316" t="s">
        <v>124</v>
      </c>
      <c r="K316" t="s">
        <v>125</v>
      </c>
      <c r="L316" t="s">
        <v>111</v>
      </c>
      <c r="M316" t="s">
        <v>112</v>
      </c>
      <c r="N316" t="s">
        <v>49</v>
      </c>
      <c r="O316" t="s">
        <v>1166</v>
      </c>
      <c r="P316" t="s">
        <v>103</v>
      </c>
      <c r="Q316" t="s">
        <v>104</v>
      </c>
      <c r="R316">
        <v>6</v>
      </c>
      <c r="S316" t="s">
        <v>75</v>
      </c>
      <c r="T316" s="96">
        <v>43</v>
      </c>
      <c r="U316" t="s">
        <v>113</v>
      </c>
      <c r="V316" t="s">
        <v>114</v>
      </c>
      <c r="W316" t="s">
        <v>115</v>
      </c>
      <c r="X316">
        <v>3000</v>
      </c>
      <c r="Y316" t="s">
        <v>44</v>
      </c>
      <c r="Z316" t="str">
        <f t="shared" si="52"/>
        <v>357</v>
      </c>
      <c r="AA316">
        <v>3571</v>
      </c>
      <c r="AB316" t="s">
        <v>117</v>
      </c>
      <c r="AC316" s="96">
        <v>32</v>
      </c>
      <c r="AD316" t="s">
        <v>415</v>
      </c>
      <c r="AE316" s="2">
        <v>50000000</v>
      </c>
      <c r="AF316">
        <v>0</v>
      </c>
      <c r="AG316">
        <v>0</v>
      </c>
      <c r="AH316">
        <v>0</v>
      </c>
      <c r="AI316">
        <f t="shared" si="53"/>
        <v>0</v>
      </c>
      <c r="AJ316">
        <v>0</v>
      </c>
      <c r="AK316" s="1">
        <f t="shared" si="54"/>
        <v>0</v>
      </c>
      <c r="AL316">
        <v>0</v>
      </c>
      <c r="AM316">
        <v>0</v>
      </c>
      <c r="AN316">
        <v>0</v>
      </c>
      <c r="AO316" s="1">
        <f t="shared" si="44"/>
        <v>50000000</v>
      </c>
      <c r="AP316" s="1">
        <v>50000000</v>
      </c>
      <c r="AQ316">
        <v>0</v>
      </c>
      <c r="AR316">
        <v>0</v>
      </c>
      <c r="AS316">
        <v>0</v>
      </c>
      <c r="AT316" s="1">
        <v>50000000</v>
      </c>
    </row>
    <row r="317" spans="1:46" x14ac:dyDescent="0.3">
      <c r="A317" t="str">
        <f t="shared" si="45"/>
        <v>535710433311</v>
      </c>
      <c r="B317" s="99">
        <v>5</v>
      </c>
      <c r="C317" s="99" t="str">
        <f t="shared" si="46"/>
        <v>357</v>
      </c>
      <c r="D317" s="99" t="str">
        <f t="shared" si="47"/>
        <v>1</v>
      </c>
      <c r="E317" t="str">
        <f t="shared" si="48"/>
        <v>0</v>
      </c>
      <c r="F317" s="106">
        <f t="shared" si="49"/>
        <v>43</v>
      </c>
      <c r="G317" s="106">
        <f t="shared" si="50"/>
        <v>33</v>
      </c>
      <c r="H317" s="99">
        <v>11</v>
      </c>
      <c r="I317" t="str">
        <f t="shared" si="51"/>
        <v>1.1-00-26-10_26-6-031_26-43-3571-33</v>
      </c>
      <c r="J317" t="s">
        <v>124</v>
      </c>
      <c r="K317" t="s">
        <v>125</v>
      </c>
      <c r="L317" t="s">
        <v>111</v>
      </c>
      <c r="M317" t="s">
        <v>112</v>
      </c>
      <c r="N317" t="s">
        <v>49</v>
      </c>
      <c r="O317" t="s">
        <v>1166</v>
      </c>
      <c r="P317" t="s">
        <v>103</v>
      </c>
      <c r="Q317" t="s">
        <v>104</v>
      </c>
      <c r="R317">
        <v>6</v>
      </c>
      <c r="S317" t="s">
        <v>75</v>
      </c>
      <c r="T317" s="96">
        <v>43</v>
      </c>
      <c r="U317" t="s">
        <v>113</v>
      </c>
      <c r="V317" t="s">
        <v>114</v>
      </c>
      <c r="W317" t="s">
        <v>115</v>
      </c>
      <c r="X317">
        <v>3000</v>
      </c>
      <c r="Y317" t="s">
        <v>44</v>
      </c>
      <c r="Z317" t="str">
        <f t="shared" si="52"/>
        <v>357</v>
      </c>
      <c r="AA317">
        <v>3571</v>
      </c>
      <c r="AB317" t="s">
        <v>117</v>
      </c>
      <c r="AC317" s="96">
        <v>33</v>
      </c>
      <c r="AD317" t="s">
        <v>118</v>
      </c>
      <c r="AE317" s="2">
        <v>60000000</v>
      </c>
      <c r="AF317" s="1">
        <v>49999995</v>
      </c>
      <c r="AG317">
        <v>0</v>
      </c>
      <c r="AH317">
        <v>0</v>
      </c>
      <c r="AI317">
        <f t="shared" si="53"/>
        <v>0</v>
      </c>
      <c r="AJ317">
        <v>0</v>
      </c>
      <c r="AK317" s="1">
        <f t="shared" si="54"/>
        <v>0</v>
      </c>
      <c r="AL317">
        <v>0</v>
      </c>
      <c r="AM317">
        <v>0</v>
      </c>
      <c r="AN317">
        <v>0</v>
      </c>
      <c r="AO317" s="1">
        <f t="shared" si="44"/>
        <v>60000000</v>
      </c>
      <c r="AP317" s="1">
        <v>10000000</v>
      </c>
      <c r="AQ317">
        <v>5</v>
      </c>
      <c r="AR317">
        <v>0</v>
      </c>
      <c r="AS317">
        <v>0</v>
      </c>
      <c r="AT317" s="1">
        <v>10000005</v>
      </c>
    </row>
    <row r="318" spans="1:46" x14ac:dyDescent="0.3">
      <c r="A318" t="str">
        <f t="shared" si="45"/>
        <v>539220433411</v>
      </c>
      <c r="B318" s="99">
        <v>5</v>
      </c>
      <c r="C318" s="99" t="str">
        <f t="shared" si="46"/>
        <v>392</v>
      </c>
      <c r="D318" s="99" t="str">
        <f t="shared" si="47"/>
        <v>2</v>
      </c>
      <c r="E318" t="str">
        <f t="shared" si="48"/>
        <v>0</v>
      </c>
      <c r="F318" s="106">
        <f t="shared" si="49"/>
        <v>43</v>
      </c>
      <c r="G318" s="106">
        <f t="shared" si="50"/>
        <v>34</v>
      </c>
      <c r="H318" s="99">
        <v>11</v>
      </c>
      <c r="I318" t="str">
        <f t="shared" si="51"/>
        <v>1.1-00-26-10_26-6-031_26-43-3922-34</v>
      </c>
      <c r="J318" t="s">
        <v>124</v>
      </c>
      <c r="K318" t="s">
        <v>125</v>
      </c>
      <c r="L318" t="s">
        <v>111</v>
      </c>
      <c r="M318" t="s">
        <v>112</v>
      </c>
      <c r="N318" t="s">
        <v>49</v>
      </c>
      <c r="O318" t="s">
        <v>1166</v>
      </c>
      <c r="P318" t="s">
        <v>103</v>
      </c>
      <c r="Q318" t="s">
        <v>104</v>
      </c>
      <c r="R318">
        <v>6</v>
      </c>
      <c r="S318" t="s">
        <v>75</v>
      </c>
      <c r="T318" s="96">
        <v>43</v>
      </c>
      <c r="U318" t="s">
        <v>113</v>
      </c>
      <c r="V318" t="s">
        <v>114</v>
      </c>
      <c r="W318" t="s">
        <v>115</v>
      </c>
      <c r="X318">
        <v>3000</v>
      </c>
      <c r="Y318" t="s">
        <v>44</v>
      </c>
      <c r="Z318" t="str">
        <f t="shared" si="52"/>
        <v>392</v>
      </c>
      <c r="AA318">
        <v>3922</v>
      </c>
      <c r="AB318" t="s">
        <v>282</v>
      </c>
      <c r="AC318" s="96">
        <v>34</v>
      </c>
      <c r="AD318" t="s">
        <v>416</v>
      </c>
      <c r="AE318" s="2">
        <v>11200000</v>
      </c>
      <c r="AF318" s="1">
        <v>11200000</v>
      </c>
      <c r="AG318" s="1">
        <v>2900465</v>
      </c>
      <c r="AH318" s="1">
        <v>2900465</v>
      </c>
      <c r="AI318">
        <f t="shared" si="53"/>
        <v>0</v>
      </c>
      <c r="AJ318" s="1">
        <v>2900465</v>
      </c>
      <c r="AK318" s="1">
        <f t="shared" si="54"/>
        <v>204970</v>
      </c>
      <c r="AL318" s="1">
        <v>2695495</v>
      </c>
      <c r="AM318">
        <v>0</v>
      </c>
      <c r="AN318" s="1">
        <v>2695495</v>
      </c>
      <c r="AO318" s="1">
        <f t="shared" si="44"/>
        <v>8299535</v>
      </c>
      <c r="AP318">
        <v>0</v>
      </c>
      <c r="AQ318">
        <v>0</v>
      </c>
      <c r="AR318">
        <v>0</v>
      </c>
      <c r="AS318">
        <v>0</v>
      </c>
      <c r="AT318">
        <v>0</v>
      </c>
    </row>
    <row r="319" spans="1:46" x14ac:dyDescent="0.3">
      <c r="A319" t="str">
        <f t="shared" si="45"/>
        <v>556610430011</v>
      </c>
      <c r="B319" s="99">
        <v>5</v>
      </c>
      <c r="C319" s="99" t="str">
        <f t="shared" si="46"/>
        <v>566</v>
      </c>
      <c r="D319" s="99" t="str">
        <f t="shared" si="47"/>
        <v>1</v>
      </c>
      <c r="E319" t="str">
        <f t="shared" si="48"/>
        <v>0</v>
      </c>
      <c r="F319" s="106">
        <f t="shared" si="49"/>
        <v>43</v>
      </c>
      <c r="G319" s="106" t="str">
        <f t="shared" si="50"/>
        <v>00</v>
      </c>
      <c r="H319" s="99">
        <v>11</v>
      </c>
      <c r="I319" t="str">
        <f t="shared" si="51"/>
        <v>1.1-00-26-10_26-6-031_26-43-5661-00</v>
      </c>
      <c r="J319" t="s">
        <v>124</v>
      </c>
      <c r="K319" t="s">
        <v>125</v>
      </c>
      <c r="L319" t="s">
        <v>111</v>
      </c>
      <c r="M319" t="s">
        <v>112</v>
      </c>
      <c r="N319" t="s">
        <v>49</v>
      </c>
      <c r="O319" t="s">
        <v>1166</v>
      </c>
      <c r="P319" t="s">
        <v>103</v>
      </c>
      <c r="Q319" t="s">
        <v>104</v>
      </c>
      <c r="R319">
        <v>6</v>
      </c>
      <c r="S319" t="s">
        <v>75</v>
      </c>
      <c r="T319" s="96">
        <v>43</v>
      </c>
      <c r="U319" t="s">
        <v>113</v>
      </c>
      <c r="V319" t="s">
        <v>114</v>
      </c>
      <c r="W319" t="s">
        <v>115</v>
      </c>
      <c r="X319">
        <v>5000</v>
      </c>
      <c r="Y319" t="s">
        <v>70</v>
      </c>
      <c r="Z319" t="str">
        <f t="shared" si="52"/>
        <v>566</v>
      </c>
      <c r="AA319">
        <v>5661</v>
      </c>
      <c r="AB319" t="s">
        <v>188</v>
      </c>
      <c r="AC319" s="96" t="s">
        <v>1148</v>
      </c>
      <c r="AD319" t="s">
        <v>57</v>
      </c>
      <c r="AE319" s="2">
        <v>5000000</v>
      </c>
      <c r="AF319">
        <v>0</v>
      </c>
      <c r="AG319">
        <v>0</v>
      </c>
      <c r="AH319">
        <v>0</v>
      </c>
      <c r="AI319">
        <f t="shared" si="53"/>
        <v>0</v>
      </c>
      <c r="AJ319">
        <v>0</v>
      </c>
      <c r="AK319" s="1">
        <f t="shared" si="54"/>
        <v>0</v>
      </c>
      <c r="AL319">
        <v>0</v>
      </c>
      <c r="AM319">
        <v>0</v>
      </c>
      <c r="AN319">
        <v>0</v>
      </c>
      <c r="AO319" s="1">
        <f t="shared" si="44"/>
        <v>5000000</v>
      </c>
      <c r="AP319" s="1">
        <v>5000000</v>
      </c>
      <c r="AQ319">
        <v>0</v>
      </c>
      <c r="AR319">
        <v>0</v>
      </c>
      <c r="AS319">
        <v>0</v>
      </c>
      <c r="AT319" s="1">
        <v>5000000</v>
      </c>
    </row>
    <row r="320" spans="1:46" x14ac:dyDescent="0.3">
      <c r="A320" t="str">
        <f t="shared" si="45"/>
        <v>524410490011</v>
      </c>
      <c r="B320" s="99">
        <v>5</v>
      </c>
      <c r="C320" s="99" t="str">
        <f t="shared" si="46"/>
        <v>244</v>
      </c>
      <c r="D320" s="99" t="str">
        <f t="shared" si="47"/>
        <v>1</v>
      </c>
      <c r="E320" t="str">
        <f t="shared" si="48"/>
        <v>0</v>
      </c>
      <c r="F320" s="106">
        <f t="shared" si="49"/>
        <v>49</v>
      </c>
      <c r="G320" s="106" t="str">
        <f t="shared" si="50"/>
        <v>00</v>
      </c>
      <c r="H320" s="99">
        <v>11</v>
      </c>
      <c r="I320" t="str">
        <f t="shared" si="51"/>
        <v>1.1-00-26-11_26-5-034_26-49-2441-00</v>
      </c>
      <c r="J320" t="s">
        <v>124</v>
      </c>
      <c r="K320" t="s">
        <v>125</v>
      </c>
      <c r="L320" t="s">
        <v>417</v>
      </c>
      <c r="M320" t="s">
        <v>418</v>
      </c>
      <c r="N320" t="s">
        <v>49</v>
      </c>
      <c r="O320" t="s">
        <v>1166</v>
      </c>
      <c r="P320" t="s">
        <v>203</v>
      </c>
      <c r="Q320" t="s">
        <v>204</v>
      </c>
      <c r="R320">
        <v>5</v>
      </c>
      <c r="S320" t="s">
        <v>205</v>
      </c>
      <c r="T320" s="96">
        <v>49</v>
      </c>
      <c r="U320" t="s">
        <v>419</v>
      </c>
      <c r="V320" t="s">
        <v>420</v>
      </c>
      <c r="W320" t="s">
        <v>421</v>
      </c>
      <c r="X320">
        <v>2000</v>
      </c>
      <c r="Y320" t="s">
        <v>66</v>
      </c>
      <c r="Z320" t="str">
        <f t="shared" si="52"/>
        <v>244</v>
      </c>
      <c r="AA320">
        <v>2441</v>
      </c>
      <c r="AB320" t="s">
        <v>251</v>
      </c>
      <c r="AC320" s="96" t="s">
        <v>1148</v>
      </c>
      <c r="AD320" t="s">
        <v>57</v>
      </c>
      <c r="AE320" s="2">
        <v>80000</v>
      </c>
      <c r="AF320" s="1">
        <v>80000</v>
      </c>
      <c r="AG320">
        <v>0</v>
      </c>
      <c r="AH320">
        <v>0</v>
      </c>
      <c r="AI320">
        <f t="shared" si="53"/>
        <v>0</v>
      </c>
      <c r="AJ320">
        <v>0</v>
      </c>
      <c r="AK320" s="1">
        <f t="shared" si="54"/>
        <v>0</v>
      </c>
      <c r="AL320">
        <v>0</v>
      </c>
      <c r="AM320">
        <v>0</v>
      </c>
      <c r="AN320">
        <v>0</v>
      </c>
      <c r="AO320" s="1">
        <f t="shared" si="44"/>
        <v>80000</v>
      </c>
      <c r="AP320">
        <v>0</v>
      </c>
      <c r="AQ320">
        <v>0</v>
      </c>
      <c r="AR320">
        <v>0</v>
      </c>
      <c r="AS320">
        <v>0</v>
      </c>
      <c r="AT320">
        <v>0</v>
      </c>
    </row>
    <row r="321" spans="1:46" x14ac:dyDescent="0.3">
      <c r="A321" t="str">
        <f t="shared" si="45"/>
        <v>538210494911</v>
      </c>
      <c r="B321" s="99">
        <v>5</v>
      </c>
      <c r="C321" s="99" t="str">
        <f t="shared" si="46"/>
        <v>382</v>
      </c>
      <c r="D321" s="99" t="str">
        <f t="shared" si="47"/>
        <v>1</v>
      </c>
      <c r="E321" t="str">
        <f t="shared" si="48"/>
        <v>0</v>
      </c>
      <c r="F321" s="106">
        <f t="shared" si="49"/>
        <v>49</v>
      </c>
      <c r="G321" s="106">
        <f t="shared" si="50"/>
        <v>49</v>
      </c>
      <c r="H321" s="99">
        <v>11</v>
      </c>
      <c r="I321" t="str">
        <f t="shared" si="51"/>
        <v>1.1-00-26-11_26-5-034_26-49-3821-49</v>
      </c>
      <c r="J321" t="s">
        <v>124</v>
      </c>
      <c r="K321" t="s">
        <v>125</v>
      </c>
      <c r="L321" t="s">
        <v>417</v>
      </c>
      <c r="M321" t="s">
        <v>418</v>
      </c>
      <c r="N321" t="s">
        <v>49</v>
      </c>
      <c r="O321" t="s">
        <v>1166</v>
      </c>
      <c r="P321" t="s">
        <v>203</v>
      </c>
      <c r="Q321" t="s">
        <v>204</v>
      </c>
      <c r="R321">
        <v>5</v>
      </c>
      <c r="S321" t="s">
        <v>205</v>
      </c>
      <c r="T321" s="96">
        <v>49</v>
      </c>
      <c r="U321" t="s">
        <v>419</v>
      </c>
      <c r="V321" t="s">
        <v>420</v>
      </c>
      <c r="W321" t="s">
        <v>421</v>
      </c>
      <c r="X321">
        <v>3000</v>
      </c>
      <c r="Y321" t="s">
        <v>44</v>
      </c>
      <c r="Z321" t="str">
        <f t="shared" si="52"/>
        <v>382</v>
      </c>
      <c r="AA321">
        <v>3821</v>
      </c>
      <c r="AB321" t="s">
        <v>144</v>
      </c>
      <c r="AC321" s="96">
        <v>49</v>
      </c>
      <c r="AD321" t="s">
        <v>422</v>
      </c>
      <c r="AE321" s="2">
        <v>300000</v>
      </c>
      <c r="AF321" s="1">
        <v>300000</v>
      </c>
      <c r="AG321" s="1">
        <v>9396</v>
      </c>
      <c r="AH321" s="1">
        <v>9396</v>
      </c>
      <c r="AI321">
        <f t="shared" si="53"/>
        <v>9396</v>
      </c>
      <c r="AJ321">
        <v>0</v>
      </c>
      <c r="AK321" s="1">
        <f t="shared" si="54"/>
        <v>0</v>
      </c>
      <c r="AL321">
        <v>0</v>
      </c>
      <c r="AM321">
        <v>0</v>
      </c>
      <c r="AN321">
        <v>0</v>
      </c>
      <c r="AO321" s="1">
        <f t="shared" si="44"/>
        <v>290604</v>
      </c>
      <c r="AP321">
        <v>0</v>
      </c>
      <c r="AQ321">
        <v>0</v>
      </c>
      <c r="AR321">
        <v>0</v>
      </c>
      <c r="AS321">
        <v>0</v>
      </c>
      <c r="AT321">
        <v>0</v>
      </c>
    </row>
    <row r="322" spans="1:46" x14ac:dyDescent="0.3">
      <c r="A322" t="str">
        <f t="shared" si="45"/>
        <v>538210495011</v>
      </c>
      <c r="B322" s="99">
        <v>5</v>
      </c>
      <c r="C322" s="99" t="str">
        <f t="shared" si="46"/>
        <v>382</v>
      </c>
      <c r="D322" s="99" t="str">
        <f t="shared" si="47"/>
        <v>1</v>
      </c>
      <c r="E322" t="str">
        <f t="shared" si="48"/>
        <v>0</v>
      </c>
      <c r="F322" s="106">
        <f t="shared" si="49"/>
        <v>49</v>
      </c>
      <c r="G322" s="106">
        <f t="shared" si="50"/>
        <v>50</v>
      </c>
      <c r="H322" s="99">
        <v>11</v>
      </c>
      <c r="I322" t="str">
        <f t="shared" si="51"/>
        <v>1.1-00-26-11_26-5-034_26-49-3821-50</v>
      </c>
      <c r="J322" t="s">
        <v>124</v>
      </c>
      <c r="K322" t="s">
        <v>125</v>
      </c>
      <c r="L322" t="s">
        <v>417</v>
      </c>
      <c r="M322" t="s">
        <v>418</v>
      </c>
      <c r="N322" t="s">
        <v>49</v>
      </c>
      <c r="O322" t="s">
        <v>1166</v>
      </c>
      <c r="P322" t="s">
        <v>203</v>
      </c>
      <c r="Q322" t="s">
        <v>204</v>
      </c>
      <c r="R322">
        <v>5</v>
      </c>
      <c r="S322" t="s">
        <v>205</v>
      </c>
      <c r="T322" s="96">
        <v>49</v>
      </c>
      <c r="U322" t="s">
        <v>419</v>
      </c>
      <c r="V322" t="s">
        <v>420</v>
      </c>
      <c r="W322" t="s">
        <v>421</v>
      </c>
      <c r="X322">
        <v>3000</v>
      </c>
      <c r="Y322" t="s">
        <v>44</v>
      </c>
      <c r="Z322" t="str">
        <f t="shared" si="52"/>
        <v>382</v>
      </c>
      <c r="AA322">
        <v>3821</v>
      </c>
      <c r="AB322" t="s">
        <v>144</v>
      </c>
      <c r="AC322" s="96">
        <v>50</v>
      </c>
      <c r="AD322" t="s">
        <v>423</v>
      </c>
      <c r="AE322" s="2">
        <v>270000</v>
      </c>
      <c r="AF322" s="1">
        <v>270000</v>
      </c>
      <c r="AG322">
        <v>0</v>
      </c>
      <c r="AH322">
        <v>0</v>
      </c>
      <c r="AI322">
        <f t="shared" si="53"/>
        <v>0</v>
      </c>
      <c r="AJ322">
        <v>0</v>
      </c>
      <c r="AK322" s="1">
        <f t="shared" si="54"/>
        <v>0</v>
      </c>
      <c r="AL322">
        <v>0</v>
      </c>
      <c r="AM322">
        <v>0</v>
      </c>
      <c r="AN322">
        <v>0</v>
      </c>
      <c r="AO322" s="1">
        <f t="shared" ref="AO322:AO384" si="55">AE322-AG322</f>
        <v>270000</v>
      </c>
      <c r="AP322">
        <v>0</v>
      </c>
      <c r="AQ322">
        <v>0</v>
      </c>
      <c r="AR322">
        <v>0</v>
      </c>
      <c r="AS322">
        <v>0</v>
      </c>
      <c r="AT322">
        <v>0</v>
      </c>
    </row>
    <row r="323" spans="1:46" x14ac:dyDescent="0.3">
      <c r="A323" t="str">
        <f t="shared" ref="A323:A384" si="56">CONCATENATE(B323,C323,D323,E323,F323,G323,H323)</f>
        <v>556710490011</v>
      </c>
      <c r="B323" s="99">
        <v>5</v>
      </c>
      <c r="C323" s="99" t="str">
        <f t="shared" ref="C323:C384" si="57">Z323</f>
        <v>567</v>
      </c>
      <c r="D323" s="99" t="str">
        <f t="shared" ref="D323:D384" si="58">RIGHT(AA323,1)</f>
        <v>1</v>
      </c>
      <c r="E323" t="str">
        <f t="shared" ref="E323:E384" si="59">MID(J323,6,1)</f>
        <v>0</v>
      </c>
      <c r="F323" s="106">
        <f t="shared" ref="F323:F384" si="60">T323</f>
        <v>49</v>
      </c>
      <c r="G323" s="106" t="str">
        <f t="shared" ref="G323:G384" si="61">AC323</f>
        <v>00</v>
      </c>
      <c r="H323" s="99">
        <v>11</v>
      </c>
      <c r="I323" t="str">
        <f t="shared" ref="I323:I384" si="62">CONCATENATE(J323,"-",P323,"-",R323,"-",V323,"-",T323,"-",AA323,"-",AC323)</f>
        <v>1.1-00-26-11_26-5-034_26-49-5671-00</v>
      </c>
      <c r="J323" t="s">
        <v>124</v>
      </c>
      <c r="K323" t="s">
        <v>125</v>
      </c>
      <c r="L323" t="s">
        <v>417</v>
      </c>
      <c r="M323" t="s">
        <v>418</v>
      </c>
      <c r="N323" t="s">
        <v>49</v>
      </c>
      <c r="O323" t="s">
        <v>1166</v>
      </c>
      <c r="P323" t="s">
        <v>203</v>
      </c>
      <c r="Q323" t="s">
        <v>204</v>
      </c>
      <c r="R323">
        <v>5</v>
      </c>
      <c r="S323" t="s">
        <v>205</v>
      </c>
      <c r="T323" s="96">
        <v>49</v>
      </c>
      <c r="U323" t="s">
        <v>419</v>
      </c>
      <c r="V323" t="s">
        <v>420</v>
      </c>
      <c r="W323" t="s">
        <v>421</v>
      </c>
      <c r="X323">
        <v>5000</v>
      </c>
      <c r="Y323" t="s">
        <v>70</v>
      </c>
      <c r="Z323" t="str">
        <f t="shared" ref="Z323:Z384" si="63">LEFT(AA323,3)</f>
        <v>567</v>
      </c>
      <c r="AA323">
        <v>5671</v>
      </c>
      <c r="AB323" t="s">
        <v>320</v>
      </c>
      <c r="AC323" s="96" t="s">
        <v>1148</v>
      </c>
      <c r="AD323" t="s">
        <v>57</v>
      </c>
      <c r="AE323" s="2">
        <v>50000</v>
      </c>
      <c r="AF323" s="1">
        <v>50000</v>
      </c>
      <c r="AG323">
        <v>0</v>
      </c>
      <c r="AH323">
        <v>0</v>
      </c>
      <c r="AI323">
        <f t="shared" ref="AI323:AI384" si="64">AH323-AJ323</f>
        <v>0</v>
      </c>
      <c r="AJ323">
        <v>0</v>
      </c>
      <c r="AK323" s="1">
        <f t="shared" ref="AK323:AK384" si="65">AJ323-AL323</f>
        <v>0</v>
      </c>
      <c r="AL323">
        <v>0</v>
      </c>
      <c r="AM323">
        <v>0</v>
      </c>
      <c r="AN323">
        <v>0</v>
      </c>
      <c r="AO323" s="1">
        <f t="shared" si="55"/>
        <v>50000</v>
      </c>
      <c r="AP323">
        <v>0</v>
      </c>
      <c r="AQ323">
        <v>0</v>
      </c>
      <c r="AR323">
        <v>0</v>
      </c>
      <c r="AS323">
        <v>0</v>
      </c>
      <c r="AT323">
        <v>0</v>
      </c>
    </row>
    <row r="324" spans="1:46" x14ac:dyDescent="0.3">
      <c r="A324" t="str">
        <f t="shared" si="56"/>
        <v>543910604211</v>
      </c>
      <c r="B324" s="99">
        <v>5</v>
      </c>
      <c r="C324" s="99" t="str">
        <f t="shared" si="57"/>
        <v>439</v>
      </c>
      <c r="D324" s="99" t="str">
        <f t="shared" si="58"/>
        <v>1</v>
      </c>
      <c r="E324" t="str">
        <f t="shared" si="59"/>
        <v>0</v>
      </c>
      <c r="F324" s="106">
        <f t="shared" si="60"/>
        <v>60</v>
      </c>
      <c r="G324" s="106">
        <f t="shared" si="61"/>
        <v>42</v>
      </c>
      <c r="H324" s="99">
        <v>11</v>
      </c>
      <c r="I324" t="str">
        <f t="shared" si="62"/>
        <v>1.1-00-26-11_26-5-036_26-60-4391-42</v>
      </c>
      <c r="J324" t="s">
        <v>124</v>
      </c>
      <c r="K324" t="s">
        <v>125</v>
      </c>
      <c r="L324" t="s">
        <v>417</v>
      </c>
      <c r="M324" t="s">
        <v>418</v>
      </c>
      <c r="N324" t="s">
        <v>49</v>
      </c>
      <c r="O324" t="s">
        <v>1166</v>
      </c>
      <c r="P324" t="s">
        <v>203</v>
      </c>
      <c r="Q324" t="s">
        <v>204</v>
      </c>
      <c r="R324">
        <v>5</v>
      </c>
      <c r="S324" t="s">
        <v>205</v>
      </c>
      <c r="T324" s="96">
        <v>60</v>
      </c>
      <c r="U324" t="s">
        <v>424</v>
      </c>
      <c r="V324" t="s">
        <v>425</v>
      </c>
      <c r="W324" t="s">
        <v>426</v>
      </c>
      <c r="X324">
        <v>4000</v>
      </c>
      <c r="Y324" t="s">
        <v>211</v>
      </c>
      <c r="Z324" t="str">
        <f t="shared" si="63"/>
        <v>439</v>
      </c>
      <c r="AA324">
        <v>4391</v>
      </c>
      <c r="AB324" t="s">
        <v>427</v>
      </c>
      <c r="AC324" s="96">
        <v>42</v>
      </c>
      <c r="AD324" t="s">
        <v>428</v>
      </c>
      <c r="AE324" s="2">
        <v>1200000</v>
      </c>
      <c r="AF324" s="1">
        <v>650000</v>
      </c>
      <c r="AG324">
        <v>0</v>
      </c>
      <c r="AH324">
        <v>0</v>
      </c>
      <c r="AI324">
        <f t="shared" si="64"/>
        <v>0</v>
      </c>
      <c r="AJ324">
        <v>0</v>
      </c>
      <c r="AK324" s="1">
        <f t="shared" si="65"/>
        <v>0</v>
      </c>
      <c r="AL324">
        <v>0</v>
      </c>
      <c r="AM324">
        <v>0</v>
      </c>
      <c r="AN324">
        <v>0</v>
      </c>
      <c r="AO324" s="1">
        <f t="shared" si="55"/>
        <v>1200000</v>
      </c>
      <c r="AP324" s="1">
        <v>550000</v>
      </c>
      <c r="AQ324">
        <v>0</v>
      </c>
      <c r="AR324">
        <v>0</v>
      </c>
      <c r="AS324">
        <v>0</v>
      </c>
      <c r="AT324" s="1">
        <v>550000</v>
      </c>
    </row>
    <row r="325" spans="1:46" x14ac:dyDescent="0.3">
      <c r="A325" t="str">
        <f t="shared" si="56"/>
        <v>543910607211</v>
      </c>
      <c r="B325" s="99">
        <v>5</v>
      </c>
      <c r="C325" s="99" t="str">
        <f t="shared" si="57"/>
        <v>439</v>
      </c>
      <c r="D325" s="99" t="str">
        <f t="shared" si="58"/>
        <v>1</v>
      </c>
      <c r="E325" t="str">
        <f t="shared" si="59"/>
        <v>0</v>
      </c>
      <c r="F325" s="106">
        <f t="shared" si="60"/>
        <v>60</v>
      </c>
      <c r="G325" s="106">
        <f t="shared" si="61"/>
        <v>72</v>
      </c>
      <c r="H325" s="99">
        <v>11</v>
      </c>
      <c r="I325" t="str">
        <f t="shared" si="62"/>
        <v>1.1-00-26-11_26-5-036_26-60-4391-72</v>
      </c>
      <c r="J325" t="s">
        <v>124</v>
      </c>
      <c r="K325" t="s">
        <v>125</v>
      </c>
      <c r="L325" t="s">
        <v>417</v>
      </c>
      <c r="M325" t="s">
        <v>418</v>
      </c>
      <c r="N325" t="s">
        <v>49</v>
      </c>
      <c r="O325" t="s">
        <v>1166</v>
      </c>
      <c r="P325" t="s">
        <v>203</v>
      </c>
      <c r="Q325" t="s">
        <v>204</v>
      </c>
      <c r="R325">
        <v>5</v>
      </c>
      <c r="S325" t="s">
        <v>205</v>
      </c>
      <c r="T325" s="96">
        <v>60</v>
      </c>
      <c r="U325" t="s">
        <v>424</v>
      </c>
      <c r="V325" t="s">
        <v>425</v>
      </c>
      <c r="W325" t="s">
        <v>426</v>
      </c>
      <c r="X325">
        <v>4000</v>
      </c>
      <c r="Y325" t="s">
        <v>211</v>
      </c>
      <c r="Z325" t="str">
        <f t="shared" si="63"/>
        <v>439</v>
      </c>
      <c r="AA325">
        <v>4391</v>
      </c>
      <c r="AB325" t="s">
        <v>427</v>
      </c>
      <c r="AC325" s="96">
        <v>72</v>
      </c>
      <c r="AD325" t="s">
        <v>429</v>
      </c>
      <c r="AE325" s="2">
        <v>200000</v>
      </c>
      <c r="AF325">
        <v>0</v>
      </c>
      <c r="AG325">
        <v>0</v>
      </c>
      <c r="AH325">
        <v>0</v>
      </c>
      <c r="AI325">
        <f t="shared" si="64"/>
        <v>0</v>
      </c>
      <c r="AJ325">
        <v>0</v>
      </c>
      <c r="AK325" s="1">
        <f t="shared" si="65"/>
        <v>0</v>
      </c>
      <c r="AL325">
        <v>0</v>
      </c>
      <c r="AM325">
        <v>0</v>
      </c>
      <c r="AN325">
        <v>0</v>
      </c>
      <c r="AO325" s="1">
        <f t="shared" si="55"/>
        <v>200000</v>
      </c>
      <c r="AP325" s="1">
        <v>200000</v>
      </c>
      <c r="AQ325">
        <v>0</v>
      </c>
      <c r="AR325">
        <v>0</v>
      </c>
      <c r="AS325">
        <v>0</v>
      </c>
      <c r="AT325" s="1">
        <v>200000</v>
      </c>
    </row>
    <row r="326" spans="1:46" x14ac:dyDescent="0.3">
      <c r="A326" t="str">
        <f t="shared" si="56"/>
        <v>544110610011</v>
      </c>
      <c r="B326" s="99">
        <v>5</v>
      </c>
      <c r="C326" s="99" t="str">
        <f t="shared" si="57"/>
        <v>441</v>
      </c>
      <c r="D326" s="99" t="str">
        <f t="shared" si="58"/>
        <v>1</v>
      </c>
      <c r="E326" t="str">
        <f t="shared" si="59"/>
        <v>0</v>
      </c>
      <c r="F326" s="106">
        <f t="shared" si="60"/>
        <v>61</v>
      </c>
      <c r="G326" s="106" t="str">
        <f t="shared" si="61"/>
        <v>00</v>
      </c>
      <c r="H326" s="99">
        <v>11</v>
      </c>
      <c r="I326" t="str">
        <f t="shared" si="62"/>
        <v>1.1-00-26-11_26-5-036_26-61-4411-00</v>
      </c>
      <c r="J326" t="s">
        <v>124</v>
      </c>
      <c r="K326" t="s">
        <v>125</v>
      </c>
      <c r="L326" t="s">
        <v>417</v>
      </c>
      <c r="M326" t="s">
        <v>418</v>
      </c>
      <c r="N326" t="s">
        <v>49</v>
      </c>
      <c r="O326" t="s">
        <v>1166</v>
      </c>
      <c r="P326" t="s">
        <v>203</v>
      </c>
      <c r="Q326" t="s">
        <v>204</v>
      </c>
      <c r="R326">
        <v>5</v>
      </c>
      <c r="S326" t="s">
        <v>205</v>
      </c>
      <c r="T326" s="96">
        <v>61</v>
      </c>
      <c r="U326" t="s">
        <v>430</v>
      </c>
      <c r="V326" t="s">
        <v>425</v>
      </c>
      <c r="W326" t="s">
        <v>426</v>
      </c>
      <c r="X326">
        <v>4000</v>
      </c>
      <c r="Y326" t="s">
        <v>211</v>
      </c>
      <c r="Z326" t="str">
        <f t="shared" si="63"/>
        <v>441</v>
      </c>
      <c r="AA326">
        <v>4411</v>
      </c>
      <c r="AB326" t="s">
        <v>226</v>
      </c>
      <c r="AC326" s="96" t="s">
        <v>1148</v>
      </c>
      <c r="AD326" t="s">
        <v>57</v>
      </c>
      <c r="AE326" s="2">
        <v>4250000</v>
      </c>
      <c r="AF326" s="1">
        <v>5000000</v>
      </c>
      <c r="AG326">
        <v>0</v>
      </c>
      <c r="AH326">
        <v>0</v>
      </c>
      <c r="AI326">
        <f t="shared" si="64"/>
        <v>0</v>
      </c>
      <c r="AJ326">
        <v>0</v>
      </c>
      <c r="AK326" s="1">
        <f t="shared" si="65"/>
        <v>0</v>
      </c>
      <c r="AL326">
        <v>0</v>
      </c>
      <c r="AM326">
        <v>0</v>
      </c>
      <c r="AN326">
        <v>0</v>
      </c>
      <c r="AO326" s="1">
        <f t="shared" si="55"/>
        <v>4250000</v>
      </c>
      <c r="AP326">
        <v>0</v>
      </c>
      <c r="AQ326">
        <v>0</v>
      </c>
      <c r="AR326">
        <v>0</v>
      </c>
      <c r="AS326" s="1">
        <v>750000</v>
      </c>
      <c r="AT326" s="1">
        <v>-750000</v>
      </c>
    </row>
    <row r="327" spans="1:46" x14ac:dyDescent="0.3">
      <c r="A327" t="str">
        <f t="shared" si="56"/>
        <v>524610260011</v>
      </c>
      <c r="B327" s="99">
        <v>5</v>
      </c>
      <c r="C327" s="99" t="str">
        <f t="shared" si="57"/>
        <v>246</v>
      </c>
      <c r="D327" s="99" t="str">
        <f t="shared" si="58"/>
        <v>1</v>
      </c>
      <c r="E327" t="str">
        <f t="shared" si="59"/>
        <v>0</v>
      </c>
      <c r="F327" s="106">
        <f t="shared" si="60"/>
        <v>26</v>
      </c>
      <c r="G327" s="106" t="str">
        <f t="shared" si="61"/>
        <v>00</v>
      </c>
      <c r="H327" s="99">
        <v>11</v>
      </c>
      <c r="I327" t="str">
        <f t="shared" si="62"/>
        <v>1.1-00-26-08_26-3-020_26-26-2461-00</v>
      </c>
      <c r="J327" t="s">
        <v>124</v>
      </c>
      <c r="K327" t="s">
        <v>125</v>
      </c>
      <c r="L327" t="s">
        <v>119</v>
      </c>
      <c r="M327" t="s">
        <v>120</v>
      </c>
      <c r="N327" t="s">
        <v>49</v>
      </c>
      <c r="O327" t="s">
        <v>1166</v>
      </c>
      <c r="P327" t="s">
        <v>50</v>
      </c>
      <c r="Q327" t="s">
        <v>51</v>
      </c>
      <c r="R327">
        <v>3</v>
      </c>
      <c r="S327" t="s">
        <v>52</v>
      </c>
      <c r="T327" s="96">
        <v>26</v>
      </c>
      <c r="U327" t="s">
        <v>121</v>
      </c>
      <c r="V327" t="s">
        <v>122</v>
      </c>
      <c r="W327" t="s">
        <v>123</v>
      </c>
      <c r="X327">
        <v>2000</v>
      </c>
      <c r="Y327" t="s">
        <v>66</v>
      </c>
      <c r="Z327" t="str">
        <f t="shared" si="63"/>
        <v>246</v>
      </c>
      <c r="AA327">
        <v>2461</v>
      </c>
      <c r="AB327" t="s">
        <v>160</v>
      </c>
      <c r="AC327" s="96" t="s">
        <v>1148</v>
      </c>
      <c r="AD327" t="s">
        <v>57</v>
      </c>
      <c r="AE327" s="2">
        <v>10000000</v>
      </c>
      <c r="AF327" s="1">
        <v>10000000</v>
      </c>
      <c r="AG327">
        <v>0</v>
      </c>
      <c r="AH327">
        <v>0</v>
      </c>
      <c r="AI327">
        <f t="shared" si="64"/>
        <v>0</v>
      </c>
      <c r="AJ327">
        <v>0</v>
      </c>
      <c r="AK327" s="1">
        <f t="shared" si="65"/>
        <v>0</v>
      </c>
      <c r="AL327">
        <v>0</v>
      </c>
      <c r="AM327">
        <v>0</v>
      </c>
      <c r="AN327">
        <v>0</v>
      </c>
      <c r="AO327" s="1">
        <f t="shared" si="55"/>
        <v>10000000</v>
      </c>
      <c r="AP327">
        <v>0</v>
      </c>
      <c r="AQ327">
        <v>0</v>
      </c>
      <c r="AR327">
        <v>0</v>
      </c>
      <c r="AS327">
        <v>0</v>
      </c>
      <c r="AT327">
        <v>0</v>
      </c>
    </row>
    <row r="328" spans="1:46" x14ac:dyDescent="0.3">
      <c r="A328" t="str">
        <f t="shared" si="56"/>
        <v>524610262411</v>
      </c>
      <c r="B328" s="99">
        <v>5</v>
      </c>
      <c r="C328" s="99" t="str">
        <f t="shared" si="57"/>
        <v>246</v>
      </c>
      <c r="D328" s="99" t="str">
        <f t="shared" si="58"/>
        <v>1</v>
      </c>
      <c r="E328" t="str">
        <f t="shared" si="59"/>
        <v>0</v>
      </c>
      <c r="F328" s="106">
        <f t="shared" si="60"/>
        <v>26</v>
      </c>
      <c r="G328" s="106">
        <f t="shared" si="61"/>
        <v>24</v>
      </c>
      <c r="H328" s="99">
        <v>11</v>
      </c>
      <c r="I328" t="str">
        <f t="shared" si="62"/>
        <v>1.1-00-26-08_26-3-020_26-26-2461-24</v>
      </c>
      <c r="J328" t="s">
        <v>124</v>
      </c>
      <c r="K328" t="s">
        <v>125</v>
      </c>
      <c r="L328" t="s">
        <v>119</v>
      </c>
      <c r="M328" t="s">
        <v>120</v>
      </c>
      <c r="N328" t="s">
        <v>49</v>
      </c>
      <c r="O328" t="s">
        <v>1166</v>
      </c>
      <c r="P328" t="s">
        <v>50</v>
      </c>
      <c r="Q328" t="s">
        <v>51</v>
      </c>
      <c r="R328">
        <v>3</v>
      </c>
      <c r="S328" t="s">
        <v>52</v>
      </c>
      <c r="T328" s="96">
        <v>26</v>
      </c>
      <c r="U328" t="s">
        <v>121</v>
      </c>
      <c r="V328" t="s">
        <v>122</v>
      </c>
      <c r="W328" t="s">
        <v>123</v>
      </c>
      <c r="X328">
        <v>2000</v>
      </c>
      <c r="Y328" t="s">
        <v>66</v>
      </c>
      <c r="Z328" t="str">
        <f t="shared" si="63"/>
        <v>246</v>
      </c>
      <c r="AA328">
        <v>2461</v>
      </c>
      <c r="AB328" t="s">
        <v>160</v>
      </c>
      <c r="AC328" s="96">
        <v>24</v>
      </c>
      <c r="AD328" t="s">
        <v>431</v>
      </c>
      <c r="AE328" s="2">
        <v>20180000</v>
      </c>
      <c r="AF328" s="1">
        <v>20179998.719999999</v>
      </c>
      <c r="AG328" s="1">
        <v>20170196</v>
      </c>
      <c r="AH328" s="1">
        <v>20170196</v>
      </c>
      <c r="AI328">
        <f t="shared" si="64"/>
        <v>0</v>
      </c>
      <c r="AJ328" s="1">
        <v>20170196</v>
      </c>
      <c r="AK328" s="1">
        <f t="shared" si="65"/>
        <v>20170196</v>
      </c>
      <c r="AL328">
        <v>0</v>
      </c>
      <c r="AM328">
        <v>0</v>
      </c>
      <c r="AN328">
        <v>0</v>
      </c>
      <c r="AO328" s="1">
        <f t="shared" si="55"/>
        <v>9804</v>
      </c>
      <c r="AP328">
        <v>0</v>
      </c>
      <c r="AQ328">
        <v>1.28</v>
      </c>
      <c r="AR328">
        <v>0</v>
      </c>
      <c r="AS328">
        <v>0</v>
      </c>
      <c r="AT328">
        <v>1.28</v>
      </c>
    </row>
    <row r="329" spans="1:46" x14ac:dyDescent="0.3">
      <c r="A329" t="str">
        <f t="shared" si="56"/>
        <v>524610262511</v>
      </c>
      <c r="B329" s="99">
        <v>5</v>
      </c>
      <c r="C329" s="99" t="str">
        <f t="shared" si="57"/>
        <v>246</v>
      </c>
      <c r="D329" s="99" t="str">
        <f t="shared" si="58"/>
        <v>1</v>
      </c>
      <c r="E329" t="str">
        <f t="shared" si="59"/>
        <v>0</v>
      </c>
      <c r="F329" s="106">
        <f t="shared" si="60"/>
        <v>26</v>
      </c>
      <c r="G329" s="106">
        <f t="shared" si="61"/>
        <v>25</v>
      </c>
      <c r="H329" s="99">
        <v>11</v>
      </c>
      <c r="I329" t="str">
        <f t="shared" si="62"/>
        <v>1.1-00-26-08_26-3-020_26-26-2461-25</v>
      </c>
      <c r="J329" t="s">
        <v>124</v>
      </c>
      <c r="K329" t="s">
        <v>125</v>
      </c>
      <c r="L329" t="s">
        <v>119</v>
      </c>
      <c r="M329" t="s">
        <v>120</v>
      </c>
      <c r="N329" t="s">
        <v>49</v>
      </c>
      <c r="O329" t="s">
        <v>1166</v>
      </c>
      <c r="P329" t="s">
        <v>50</v>
      </c>
      <c r="Q329" t="s">
        <v>51</v>
      </c>
      <c r="R329">
        <v>3</v>
      </c>
      <c r="S329" t="s">
        <v>52</v>
      </c>
      <c r="T329" s="96">
        <v>26</v>
      </c>
      <c r="U329" t="s">
        <v>121</v>
      </c>
      <c r="V329" t="s">
        <v>122</v>
      </c>
      <c r="W329" t="s">
        <v>123</v>
      </c>
      <c r="X329">
        <v>2000</v>
      </c>
      <c r="Y329" t="s">
        <v>66</v>
      </c>
      <c r="Z329" t="str">
        <f t="shared" si="63"/>
        <v>246</v>
      </c>
      <c r="AA329">
        <v>2461</v>
      </c>
      <c r="AB329" t="s">
        <v>160</v>
      </c>
      <c r="AC329" s="96">
        <v>25</v>
      </c>
      <c r="AD329" t="s">
        <v>432</v>
      </c>
      <c r="AE329" s="2">
        <v>1000000</v>
      </c>
      <c r="AF329" s="1">
        <v>1000001.28</v>
      </c>
      <c r="AG329">
        <v>0</v>
      </c>
      <c r="AH329">
        <v>0</v>
      </c>
      <c r="AI329">
        <f t="shared" si="64"/>
        <v>0</v>
      </c>
      <c r="AJ329">
        <v>0</v>
      </c>
      <c r="AK329" s="1">
        <f t="shared" si="65"/>
        <v>0</v>
      </c>
      <c r="AL329">
        <v>0</v>
      </c>
      <c r="AM329">
        <v>0</v>
      </c>
      <c r="AN329">
        <v>0</v>
      </c>
      <c r="AO329" s="1">
        <f t="shared" si="55"/>
        <v>1000000</v>
      </c>
      <c r="AP329">
        <v>0</v>
      </c>
      <c r="AQ329">
        <v>0</v>
      </c>
      <c r="AR329">
        <v>0</v>
      </c>
      <c r="AS329">
        <v>1.28</v>
      </c>
      <c r="AT329">
        <v>-1.28</v>
      </c>
    </row>
    <row r="330" spans="1:46" x14ac:dyDescent="0.3">
      <c r="A330" t="str">
        <f t="shared" si="56"/>
        <v>527210260011</v>
      </c>
      <c r="B330" s="99">
        <v>5</v>
      </c>
      <c r="C330" s="99" t="str">
        <f t="shared" si="57"/>
        <v>272</v>
      </c>
      <c r="D330" s="99" t="str">
        <f t="shared" si="58"/>
        <v>1</v>
      </c>
      <c r="E330" t="str">
        <f t="shared" si="59"/>
        <v>0</v>
      </c>
      <c r="F330" s="106">
        <f t="shared" si="60"/>
        <v>26</v>
      </c>
      <c r="G330" s="106" t="str">
        <f t="shared" si="61"/>
        <v>00</v>
      </c>
      <c r="H330" s="99">
        <v>11</v>
      </c>
      <c r="I330" t="str">
        <f t="shared" si="62"/>
        <v>1.1-00-26-08_26-3-020_26-26-2721-00</v>
      </c>
      <c r="J330" t="s">
        <v>124</v>
      </c>
      <c r="K330" t="s">
        <v>125</v>
      </c>
      <c r="L330" t="s">
        <v>119</v>
      </c>
      <c r="M330" t="s">
        <v>120</v>
      </c>
      <c r="N330" t="s">
        <v>49</v>
      </c>
      <c r="O330" t="s">
        <v>1166</v>
      </c>
      <c r="P330" t="s">
        <v>50</v>
      </c>
      <c r="Q330" t="s">
        <v>51</v>
      </c>
      <c r="R330">
        <v>3</v>
      </c>
      <c r="S330" t="s">
        <v>52</v>
      </c>
      <c r="T330" s="96">
        <v>26</v>
      </c>
      <c r="U330" t="s">
        <v>121</v>
      </c>
      <c r="V330" t="s">
        <v>122</v>
      </c>
      <c r="W330" t="s">
        <v>123</v>
      </c>
      <c r="X330">
        <v>2000</v>
      </c>
      <c r="Y330" t="s">
        <v>66</v>
      </c>
      <c r="Z330" t="str">
        <f t="shared" si="63"/>
        <v>272</v>
      </c>
      <c r="AA330">
        <v>2721</v>
      </c>
      <c r="AB330" t="s">
        <v>142</v>
      </c>
      <c r="AC330" s="96" t="s">
        <v>1148</v>
      </c>
      <c r="AD330" t="s">
        <v>57</v>
      </c>
      <c r="AE330" s="2">
        <v>200000</v>
      </c>
      <c r="AF330" s="1">
        <v>200000</v>
      </c>
      <c r="AG330">
        <v>0</v>
      </c>
      <c r="AH330">
        <v>0</v>
      </c>
      <c r="AI330">
        <f t="shared" si="64"/>
        <v>0</v>
      </c>
      <c r="AJ330">
        <v>0</v>
      </c>
      <c r="AK330" s="1">
        <f t="shared" si="65"/>
        <v>0</v>
      </c>
      <c r="AL330">
        <v>0</v>
      </c>
      <c r="AM330">
        <v>0</v>
      </c>
      <c r="AN330">
        <v>0</v>
      </c>
      <c r="AO330" s="1">
        <f t="shared" si="55"/>
        <v>200000</v>
      </c>
      <c r="AP330">
        <v>0</v>
      </c>
      <c r="AQ330">
        <v>0</v>
      </c>
      <c r="AR330">
        <v>0</v>
      </c>
      <c r="AS330">
        <v>0</v>
      </c>
      <c r="AT330">
        <v>0</v>
      </c>
    </row>
    <row r="331" spans="1:46" x14ac:dyDescent="0.3">
      <c r="A331" t="str">
        <f t="shared" si="56"/>
        <v>529110260011</v>
      </c>
      <c r="B331" s="99">
        <v>5</v>
      </c>
      <c r="C331" s="99" t="str">
        <f t="shared" si="57"/>
        <v>291</v>
      </c>
      <c r="D331" s="99" t="str">
        <f t="shared" si="58"/>
        <v>1</v>
      </c>
      <c r="E331" t="str">
        <f t="shared" si="59"/>
        <v>0</v>
      </c>
      <c r="F331" s="106">
        <f t="shared" si="60"/>
        <v>26</v>
      </c>
      <c r="G331" s="106" t="str">
        <f t="shared" si="61"/>
        <v>00</v>
      </c>
      <c r="H331" s="99">
        <v>11</v>
      </c>
      <c r="I331" t="str">
        <f t="shared" si="62"/>
        <v>1.1-00-26-08_26-3-020_26-26-2911-00</v>
      </c>
      <c r="J331" t="s">
        <v>124</v>
      </c>
      <c r="K331" t="s">
        <v>125</v>
      </c>
      <c r="L331" t="s">
        <v>119</v>
      </c>
      <c r="M331" t="s">
        <v>120</v>
      </c>
      <c r="N331" t="s">
        <v>49</v>
      </c>
      <c r="O331" t="s">
        <v>1166</v>
      </c>
      <c r="P331" t="s">
        <v>50</v>
      </c>
      <c r="Q331" t="s">
        <v>51</v>
      </c>
      <c r="R331">
        <v>3</v>
      </c>
      <c r="S331" t="s">
        <v>52</v>
      </c>
      <c r="T331" s="96">
        <v>26</v>
      </c>
      <c r="U331" t="s">
        <v>121</v>
      </c>
      <c r="V331" t="s">
        <v>122</v>
      </c>
      <c r="W331" t="s">
        <v>123</v>
      </c>
      <c r="X331">
        <v>2000</v>
      </c>
      <c r="Y331" t="s">
        <v>66</v>
      </c>
      <c r="Z331" t="str">
        <f t="shared" si="63"/>
        <v>291</v>
      </c>
      <c r="AA331">
        <v>2911</v>
      </c>
      <c r="AB331" t="s">
        <v>143</v>
      </c>
      <c r="AC331" s="96" t="s">
        <v>1148</v>
      </c>
      <c r="AD331" t="s">
        <v>57</v>
      </c>
      <c r="AE331" s="2">
        <v>200000</v>
      </c>
      <c r="AF331" s="1">
        <v>200000</v>
      </c>
      <c r="AG331">
        <v>0</v>
      </c>
      <c r="AH331">
        <v>0</v>
      </c>
      <c r="AI331">
        <f t="shared" si="64"/>
        <v>0</v>
      </c>
      <c r="AJ331">
        <v>0</v>
      </c>
      <c r="AK331" s="1">
        <f t="shared" si="65"/>
        <v>0</v>
      </c>
      <c r="AL331">
        <v>0</v>
      </c>
      <c r="AM331">
        <v>0</v>
      </c>
      <c r="AN331">
        <v>0</v>
      </c>
      <c r="AO331" s="1">
        <f t="shared" si="55"/>
        <v>200000</v>
      </c>
      <c r="AP331">
        <v>0</v>
      </c>
      <c r="AQ331">
        <v>0</v>
      </c>
      <c r="AR331">
        <v>0</v>
      </c>
      <c r="AS331">
        <v>0</v>
      </c>
      <c r="AT331">
        <v>0</v>
      </c>
    </row>
    <row r="332" spans="1:46" x14ac:dyDescent="0.3">
      <c r="A332" t="str">
        <f t="shared" si="56"/>
        <v>535710260011</v>
      </c>
      <c r="B332" s="99">
        <v>5</v>
      </c>
      <c r="C332" s="99" t="str">
        <f t="shared" si="57"/>
        <v>357</v>
      </c>
      <c r="D332" s="99" t="str">
        <f t="shared" si="58"/>
        <v>1</v>
      </c>
      <c r="E332" t="str">
        <f t="shared" si="59"/>
        <v>0</v>
      </c>
      <c r="F332" s="106">
        <f t="shared" si="60"/>
        <v>26</v>
      </c>
      <c r="G332" s="106" t="str">
        <f t="shared" si="61"/>
        <v>00</v>
      </c>
      <c r="H332" s="99">
        <v>11</v>
      </c>
      <c r="I332" t="str">
        <f t="shared" si="62"/>
        <v>1.1-00-26-08_26-3-020_26-26-3571-00</v>
      </c>
      <c r="J332" t="s">
        <v>124</v>
      </c>
      <c r="K332" t="s">
        <v>125</v>
      </c>
      <c r="L332" t="s">
        <v>119</v>
      </c>
      <c r="M332" t="s">
        <v>120</v>
      </c>
      <c r="N332" t="s">
        <v>49</v>
      </c>
      <c r="O332" t="s">
        <v>1166</v>
      </c>
      <c r="P332" t="s">
        <v>50</v>
      </c>
      <c r="Q332" t="s">
        <v>51</v>
      </c>
      <c r="R332">
        <v>3</v>
      </c>
      <c r="S332" t="s">
        <v>52</v>
      </c>
      <c r="T332" s="96">
        <v>26</v>
      </c>
      <c r="U332" t="s">
        <v>121</v>
      </c>
      <c r="V332" t="s">
        <v>122</v>
      </c>
      <c r="W332" t="s">
        <v>123</v>
      </c>
      <c r="X332">
        <v>3000</v>
      </c>
      <c r="Y332" t="s">
        <v>44</v>
      </c>
      <c r="Z332" t="str">
        <f t="shared" si="63"/>
        <v>357</v>
      </c>
      <c r="AA332">
        <v>3571</v>
      </c>
      <c r="AB332" t="s">
        <v>117</v>
      </c>
      <c r="AC332" s="96" t="s">
        <v>1148</v>
      </c>
      <c r="AD332" t="s">
        <v>57</v>
      </c>
      <c r="AE332" s="2">
        <v>2100000</v>
      </c>
      <c r="AF332" s="1">
        <v>2100000</v>
      </c>
      <c r="AG332">
        <v>0</v>
      </c>
      <c r="AH332">
        <v>0</v>
      </c>
      <c r="AI332">
        <f t="shared" si="64"/>
        <v>0</v>
      </c>
      <c r="AJ332">
        <v>0</v>
      </c>
      <c r="AK332" s="1">
        <f t="shared" si="65"/>
        <v>0</v>
      </c>
      <c r="AL332">
        <v>0</v>
      </c>
      <c r="AM332">
        <v>0</v>
      </c>
      <c r="AN332">
        <v>0</v>
      </c>
      <c r="AO332" s="1">
        <f t="shared" si="55"/>
        <v>2100000</v>
      </c>
      <c r="AP332">
        <v>0</v>
      </c>
      <c r="AQ332">
        <v>0</v>
      </c>
      <c r="AR332">
        <v>0</v>
      </c>
      <c r="AS332">
        <v>0</v>
      </c>
      <c r="AT332">
        <v>0</v>
      </c>
    </row>
    <row r="333" spans="1:46" x14ac:dyDescent="0.3">
      <c r="A333" t="str">
        <f t="shared" si="56"/>
        <v>533410330011</v>
      </c>
      <c r="B333" s="99">
        <v>5</v>
      </c>
      <c r="C333" s="99" t="str">
        <f t="shared" si="57"/>
        <v>334</v>
      </c>
      <c r="D333" s="99" t="str">
        <f t="shared" si="58"/>
        <v>1</v>
      </c>
      <c r="E333" t="str">
        <f t="shared" si="59"/>
        <v>0</v>
      </c>
      <c r="F333" s="106">
        <f t="shared" si="60"/>
        <v>33</v>
      </c>
      <c r="G333" s="106" t="str">
        <f t="shared" si="61"/>
        <v>00</v>
      </c>
      <c r="H333" s="99">
        <v>11</v>
      </c>
      <c r="I333" t="str">
        <f t="shared" si="62"/>
        <v>1.1-00-26-09_26-2-026_26-33-3341-00</v>
      </c>
      <c r="J333" t="s">
        <v>124</v>
      </c>
      <c r="K333" t="s">
        <v>125</v>
      </c>
      <c r="L333" t="s">
        <v>433</v>
      </c>
      <c r="M333" t="s">
        <v>434</v>
      </c>
      <c r="N333" t="s">
        <v>49</v>
      </c>
      <c r="O333" t="s">
        <v>1166</v>
      </c>
      <c r="P333" t="s">
        <v>331</v>
      </c>
      <c r="Q333" t="s">
        <v>332</v>
      </c>
      <c r="R333">
        <v>2</v>
      </c>
      <c r="S333" t="s">
        <v>180</v>
      </c>
      <c r="T333" s="96">
        <v>33</v>
      </c>
      <c r="U333" t="s">
        <v>435</v>
      </c>
      <c r="V333" t="s">
        <v>436</v>
      </c>
      <c r="W333" t="s">
        <v>437</v>
      </c>
      <c r="X333">
        <v>3000</v>
      </c>
      <c r="Y333" t="s">
        <v>44</v>
      </c>
      <c r="Z333" t="str">
        <f t="shared" si="63"/>
        <v>334</v>
      </c>
      <c r="AA333">
        <v>3341</v>
      </c>
      <c r="AB333" t="s">
        <v>68</v>
      </c>
      <c r="AC333" s="96" t="s">
        <v>1148</v>
      </c>
      <c r="AD333" t="s">
        <v>57</v>
      </c>
      <c r="AE333" s="2">
        <v>230000</v>
      </c>
      <c r="AF333" s="1">
        <v>230000</v>
      </c>
      <c r="AG333">
        <v>0</v>
      </c>
      <c r="AH333">
        <v>0</v>
      </c>
      <c r="AI333">
        <f t="shared" si="64"/>
        <v>0</v>
      </c>
      <c r="AJ333">
        <v>0</v>
      </c>
      <c r="AK333" s="1">
        <f t="shared" si="65"/>
        <v>0</v>
      </c>
      <c r="AL333">
        <v>0</v>
      </c>
      <c r="AM333">
        <v>0</v>
      </c>
      <c r="AN333">
        <v>0</v>
      </c>
      <c r="AO333" s="1">
        <f t="shared" si="55"/>
        <v>230000</v>
      </c>
      <c r="AP333">
        <v>0</v>
      </c>
      <c r="AQ333">
        <v>0</v>
      </c>
      <c r="AR333">
        <v>0</v>
      </c>
      <c r="AS333">
        <v>0</v>
      </c>
      <c r="AT333">
        <v>0</v>
      </c>
    </row>
    <row r="334" spans="1:46" x14ac:dyDescent="0.3">
      <c r="A334" t="str">
        <f t="shared" si="56"/>
        <v>538210330011</v>
      </c>
      <c r="B334" s="99">
        <v>5</v>
      </c>
      <c r="C334" s="99" t="str">
        <f t="shared" si="57"/>
        <v>382</v>
      </c>
      <c r="D334" s="99" t="str">
        <f t="shared" si="58"/>
        <v>1</v>
      </c>
      <c r="E334" t="str">
        <f t="shared" si="59"/>
        <v>0</v>
      </c>
      <c r="F334" s="106">
        <f t="shared" si="60"/>
        <v>33</v>
      </c>
      <c r="G334" s="106" t="str">
        <f t="shared" si="61"/>
        <v>00</v>
      </c>
      <c r="H334" s="99">
        <v>11</v>
      </c>
      <c r="I334" t="str">
        <f t="shared" si="62"/>
        <v>1.1-00-26-09_26-2-026_26-33-3821-00</v>
      </c>
      <c r="J334" t="s">
        <v>124</v>
      </c>
      <c r="K334" t="s">
        <v>125</v>
      </c>
      <c r="L334" t="s">
        <v>433</v>
      </c>
      <c r="M334" t="s">
        <v>434</v>
      </c>
      <c r="N334" t="s">
        <v>49</v>
      </c>
      <c r="O334" t="s">
        <v>1166</v>
      </c>
      <c r="P334" t="s">
        <v>331</v>
      </c>
      <c r="Q334" t="s">
        <v>332</v>
      </c>
      <c r="R334">
        <v>2</v>
      </c>
      <c r="S334" t="s">
        <v>180</v>
      </c>
      <c r="T334" s="96">
        <v>33</v>
      </c>
      <c r="U334" t="s">
        <v>435</v>
      </c>
      <c r="V334" t="s">
        <v>436</v>
      </c>
      <c r="W334" t="s">
        <v>437</v>
      </c>
      <c r="X334">
        <v>3000</v>
      </c>
      <c r="Y334" t="s">
        <v>44</v>
      </c>
      <c r="Z334" t="str">
        <f t="shared" si="63"/>
        <v>382</v>
      </c>
      <c r="AA334">
        <v>3821</v>
      </c>
      <c r="AB334" t="s">
        <v>144</v>
      </c>
      <c r="AC334" s="96" t="s">
        <v>1148</v>
      </c>
      <c r="AD334" t="s">
        <v>57</v>
      </c>
      <c r="AE334" s="2">
        <v>150000</v>
      </c>
      <c r="AF334" s="1">
        <v>150000</v>
      </c>
      <c r="AG334">
        <v>0</v>
      </c>
      <c r="AH334">
        <v>0</v>
      </c>
      <c r="AI334">
        <f t="shared" si="64"/>
        <v>0</v>
      </c>
      <c r="AJ334">
        <v>0</v>
      </c>
      <c r="AK334" s="1">
        <f t="shared" si="65"/>
        <v>0</v>
      </c>
      <c r="AL334">
        <v>0</v>
      </c>
      <c r="AM334">
        <v>0</v>
      </c>
      <c r="AN334">
        <v>0</v>
      </c>
      <c r="AO334" s="1">
        <f t="shared" si="55"/>
        <v>150000</v>
      </c>
      <c r="AP334">
        <v>0</v>
      </c>
      <c r="AQ334">
        <v>0</v>
      </c>
      <c r="AR334">
        <v>0</v>
      </c>
      <c r="AS334">
        <v>0</v>
      </c>
      <c r="AT334">
        <v>0</v>
      </c>
    </row>
    <row r="335" spans="1:46" x14ac:dyDescent="0.3">
      <c r="A335" t="str">
        <f t="shared" si="56"/>
        <v>538410330011</v>
      </c>
      <c r="B335" s="99">
        <v>5</v>
      </c>
      <c r="C335" s="99" t="str">
        <f t="shared" si="57"/>
        <v>384</v>
      </c>
      <c r="D335" s="99" t="str">
        <f t="shared" si="58"/>
        <v>1</v>
      </c>
      <c r="E335" t="str">
        <f t="shared" si="59"/>
        <v>0</v>
      </c>
      <c r="F335" s="106">
        <f t="shared" si="60"/>
        <v>33</v>
      </c>
      <c r="G335" s="106" t="str">
        <f t="shared" si="61"/>
        <v>00</v>
      </c>
      <c r="H335" s="99">
        <v>11</v>
      </c>
      <c r="I335" t="str">
        <f t="shared" si="62"/>
        <v>1.1-00-26-09_26-2-026_26-33-3841-00</v>
      </c>
      <c r="J335" t="s">
        <v>124</v>
      </c>
      <c r="K335" t="s">
        <v>125</v>
      </c>
      <c r="L335" t="s">
        <v>433</v>
      </c>
      <c r="M335" t="s">
        <v>434</v>
      </c>
      <c r="N335" t="s">
        <v>49</v>
      </c>
      <c r="O335" t="s">
        <v>1166</v>
      </c>
      <c r="P335" t="s">
        <v>331</v>
      </c>
      <c r="Q335" t="s">
        <v>332</v>
      </c>
      <c r="R335">
        <v>2</v>
      </c>
      <c r="S335" t="s">
        <v>180</v>
      </c>
      <c r="T335" s="96">
        <v>33</v>
      </c>
      <c r="U335" t="s">
        <v>435</v>
      </c>
      <c r="V335" t="s">
        <v>436</v>
      </c>
      <c r="W335" t="s">
        <v>437</v>
      </c>
      <c r="X335">
        <v>3000</v>
      </c>
      <c r="Y335" t="s">
        <v>44</v>
      </c>
      <c r="Z335" t="str">
        <f t="shared" si="63"/>
        <v>384</v>
      </c>
      <c r="AA335">
        <v>3841</v>
      </c>
      <c r="AB335" t="s">
        <v>438</v>
      </c>
      <c r="AC335" s="96" t="s">
        <v>1148</v>
      </c>
      <c r="AD335" t="s">
        <v>57</v>
      </c>
      <c r="AE335" s="2">
        <v>100000</v>
      </c>
      <c r="AF335" s="1">
        <v>100000</v>
      </c>
      <c r="AG335">
        <v>0</v>
      </c>
      <c r="AH335">
        <v>0</v>
      </c>
      <c r="AI335">
        <f t="shared" si="64"/>
        <v>0</v>
      </c>
      <c r="AJ335">
        <v>0</v>
      </c>
      <c r="AK335" s="1">
        <f t="shared" si="65"/>
        <v>0</v>
      </c>
      <c r="AL335">
        <v>0</v>
      </c>
      <c r="AM335">
        <v>0</v>
      </c>
      <c r="AN335">
        <v>0</v>
      </c>
      <c r="AO335" s="1">
        <f t="shared" si="55"/>
        <v>100000</v>
      </c>
      <c r="AP335">
        <v>0</v>
      </c>
      <c r="AQ335">
        <v>0</v>
      </c>
      <c r="AR335">
        <v>0</v>
      </c>
      <c r="AS335">
        <v>0</v>
      </c>
      <c r="AT335">
        <v>0</v>
      </c>
    </row>
    <row r="336" spans="1:46" x14ac:dyDescent="0.3">
      <c r="A336" s="109" t="str">
        <f t="shared" si="56"/>
        <v>542110680011</v>
      </c>
      <c r="B336" s="99">
        <v>5</v>
      </c>
      <c r="C336" s="99" t="str">
        <f t="shared" si="57"/>
        <v>421</v>
      </c>
      <c r="D336" s="99" t="str">
        <f t="shared" si="58"/>
        <v>1</v>
      </c>
      <c r="E336" t="str">
        <f t="shared" si="59"/>
        <v>0</v>
      </c>
      <c r="F336" s="106">
        <f t="shared" si="60"/>
        <v>68</v>
      </c>
      <c r="G336" s="106" t="str">
        <f t="shared" si="61"/>
        <v>00</v>
      </c>
      <c r="H336" s="99">
        <v>11</v>
      </c>
      <c r="I336" t="str">
        <f t="shared" si="62"/>
        <v>1.1-00-26-14_26-2-040_26-68-4211-00</v>
      </c>
      <c r="J336" t="s">
        <v>124</v>
      </c>
      <c r="K336" t="s">
        <v>125</v>
      </c>
      <c r="L336" t="s">
        <v>439</v>
      </c>
      <c r="M336" t="s">
        <v>440</v>
      </c>
      <c r="N336" t="s">
        <v>49</v>
      </c>
      <c r="O336" t="s">
        <v>1166</v>
      </c>
      <c r="P336" t="s">
        <v>441</v>
      </c>
      <c r="Q336" t="s">
        <v>442</v>
      </c>
      <c r="R336">
        <v>2</v>
      </c>
      <c r="S336" s="110" t="s">
        <v>180</v>
      </c>
      <c r="T336" s="96">
        <v>68</v>
      </c>
      <c r="U336" t="s">
        <v>443</v>
      </c>
      <c r="V336" t="s">
        <v>444</v>
      </c>
      <c r="W336" s="110" t="s">
        <v>445</v>
      </c>
      <c r="X336">
        <v>4000</v>
      </c>
      <c r="Y336" t="s">
        <v>211</v>
      </c>
      <c r="Z336" t="str">
        <f t="shared" si="63"/>
        <v>421</v>
      </c>
      <c r="AA336">
        <v>4211</v>
      </c>
      <c r="AB336" t="s">
        <v>212</v>
      </c>
      <c r="AC336" s="96" t="s">
        <v>1148</v>
      </c>
      <c r="AD336" t="s">
        <v>57</v>
      </c>
      <c r="AE336" s="2">
        <v>20803650</v>
      </c>
      <c r="AF336" s="1">
        <v>20803650</v>
      </c>
      <c r="AG336" s="1">
        <v>5331972.0999999996</v>
      </c>
      <c r="AH336" s="1">
        <v>5331972.0999999996</v>
      </c>
      <c r="AI336">
        <f t="shared" si="64"/>
        <v>0</v>
      </c>
      <c r="AJ336" s="1">
        <v>5331972.0999999996</v>
      </c>
      <c r="AK336" s="1">
        <f t="shared" si="65"/>
        <v>41174.580000000075</v>
      </c>
      <c r="AL336" s="1">
        <v>5290797.5199999996</v>
      </c>
      <c r="AM336">
        <v>0</v>
      </c>
      <c r="AN336" s="1">
        <v>5290797.5199999996</v>
      </c>
      <c r="AO336" s="1">
        <f t="shared" si="55"/>
        <v>15471677.9</v>
      </c>
      <c r="AP336">
        <v>0</v>
      </c>
      <c r="AQ336">
        <v>0</v>
      </c>
      <c r="AR336">
        <v>0</v>
      </c>
      <c r="AS336">
        <v>0</v>
      </c>
      <c r="AT336">
        <v>0</v>
      </c>
    </row>
    <row r="337" spans="1:46" x14ac:dyDescent="0.3">
      <c r="A337" s="109" t="str">
        <f t="shared" si="56"/>
        <v>542110690011</v>
      </c>
      <c r="B337" s="99">
        <v>5</v>
      </c>
      <c r="C337" s="99" t="str">
        <f t="shared" si="57"/>
        <v>421</v>
      </c>
      <c r="D337" s="99" t="str">
        <f t="shared" si="58"/>
        <v>1</v>
      </c>
      <c r="E337" t="str">
        <f t="shared" si="59"/>
        <v>0</v>
      </c>
      <c r="F337" s="106">
        <f t="shared" si="60"/>
        <v>69</v>
      </c>
      <c r="G337" s="106" t="str">
        <f t="shared" si="61"/>
        <v>00</v>
      </c>
      <c r="H337" s="99">
        <v>11</v>
      </c>
      <c r="I337" t="str">
        <f t="shared" si="62"/>
        <v>1.1-00-26-15_26-1-041_26-69-4211-00</v>
      </c>
      <c r="J337" t="s">
        <v>124</v>
      </c>
      <c r="K337" t="s">
        <v>125</v>
      </c>
      <c r="L337" t="s">
        <v>439</v>
      </c>
      <c r="M337" t="s">
        <v>440</v>
      </c>
      <c r="N337" t="s">
        <v>49</v>
      </c>
      <c r="O337" t="s">
        <v>1166</v>
      </c>
      <c r="P337" t="s">
        <v>446</v>
      </c>
      <c r="Q337" t="s">
        <v>447</v>
      </c>
      <c r="R337">
        <v>1</v>
      </c>
      <c r="S337" s="110" t="s">
        <v>62</v>
      </c>
      <c r="T337" s="96">
        <v>69</v>
      </c>
      <c r="U337" t="s">
        <v>448</v>
      </c>
      <c r="V337" t="s">
        <v>449</v>
      </c>
      <c r="W337" s="110" t="s">
        <v>1172</v>
      </c>
      <c r="X337">
        <v>4000</v>
      </c>
      <c r="Y337" t="s">
        <v>211</v>
      </c>
      <c r="Z337" t="str">
        <f t="shared" si="63"/>
        <v>421</v>
      </c>
      <c r="AA337">
        <v>4211</v>
      </c>
      <c r="AB337" t="s">
        <v>212</v>
      </c>
      <c r="AC337" s="96" t="s">
        <v>1148</v>
      </c>
      <c r="AD337" t="s">
        <v>57</v>
      </c>
      <c r="AE337" s="2">
        <v>9828000</v>
      </c>
      <c r="AF337" s="1">
        <v>9828000</v>
      </c>
      <c r="AG337" s="1">
        <v>2496856.52</v>
      </c>
      <c r="AH337" s="1">
        <v>2496856.52</v>
      </c>
      <c r="AI337">
        <f t="shared" si="64"/>
        <v>0</v>
      </c>
      <c r="AJ337" s="1">
        <v>2496856.52</v>
      </c>
      <c r="AK337" s="1">
        <f t="shared" si="65"/>
        <v>12521.600000000093</v>
      </c>
      <c r="AL337" s="1">
        <v>2484334.92</v>
      </c>
      <c r="AM337">
        <v>0</v>
      </c>
      <c r="AN337" s="1">
        <v>2484334.92</v>
      </c>
      <c r="AO337" s="1">
        <f t="shared" si="55"/>
        <v>7331143.4800000004</v>
      </c>
      <c r="AP337">
        <v>0</v>
      </c>
      <c r="AQ337">
        <v>0</v>
      </c>
      <c r="AR337">
        <v>0</v>
      </c>
      <c r="AS337">
        <v>0</v>
      </c>
      <c r="AT337">
        <v>0</v>
      </c>
    </row>
    <row r="338" spans="1:46" x14ac:dyDescent="0.3">
      <c r="A338" t="str">
        <f t="shared" si="56"/>
        <v>542110670011</v>
      </c>
      <c r="B338" s="99">
        <v>5</v>
      </c>
      <c r="C338" s="99" t="str">
        <f t="shared" si="57"/>
        <v>421</v>
      </c>
      <c r="D338" s="99" t="str">
        <f t="shared" si="58"/>
        <v>1</v>
      </c>
      <c r="E338" t="str">
        <f t="shared" si="59"/>
        <v>0</v>
      </c>
      <c r="F338" s="106">
        <f t="shared" si="60"/>
        <v>67</v>
      </c>
      <c r="G338" s="106" t="str">
        <f t="shared" si="61"/>
        <v>00</v>
      </c>
      <c r="H338" s="99">
        <v>11</v>
      </c>
      <c r="I338" t="str">
        <f t="shared" si="62"/>
        <v>1.1-00-26-13_26-2-039_26-67-4211-00</v>
      </c>
      <c r="J338" t="s">
        <v>124</v>
      </c>
      <c r="K338" t="s">
        <v>125</v>
      </c>
      <c r="L338" t="s">
        <v>450</v>
      </c>
      <c r="M338" t="s">
        <v>451</v>
      </c>
      <c r="N338" t="s">
        <v>49</v>
      </c>
      <c r="O338" t="s">
        <v>1166</v>
      </c>
      <c r="P338" t="s">
        <v>452</v>
      </c>
      <c r="Q338" t="s">
        <v>453</v>
      </c>
      <c r="R338">
        <v>2</v>
      </c>
      <c r="S338" t="s">
        <v>180</v>
      </c>
      <c r="T338" s="96">
        <v>67</v>
      </c>
      <c r="U338" t="s">
        <v>454</v>
      </c>
      <c r="V338" t="s">
        <v>455</v>
      </c>
      <c r="W338" t="s">
        <v>456</v>
      </c>
      <c r="X338">
        <v>4000</v>
      </c>
      <c r="Y338" t="s">
        <v>211</v>
      </c>
      <c r="Z338" t="str">
        <f t="shared" si="63"/>
        <v>421</v>
      </c>
      <c r="AA338">
        <v>4211</v>
      </c>
      <c r="AB338" t="s">
        <v>212</v>
      </c>
      <c r="AC338" s="96" t="s">
        <v>1148</v>
      </c>
      <c r="AD338" t="s">
        <v>57</v>
      </c>
      <c r="AE338" s="2">
        <v>14767344.140000001</v>
      </c>
      <c r="AF338" s="1">
        <v>14767344.140000001</v>
      </c>
      <c r="AG338" s="1">
        <v>3691836.03</v>
      </c>
      <c r="AH338" s="1">
        <v>3691836.03</v>
      </c>
      <c r="AI338">
        <f t="shared" si="64"/>
        <v>0</v>
      </c>
      <c r="AJ338" s="1">
        <v>3691836.03</v>
      </c>
      <c r="AK338" s="1">
        <f t="shared" si="65"/>
        <v>0</v>
      </c>
      <c r="AL338" s="1">
        <v>3691836.03</v>
      </c>
      <c r="AM338">
        <v>0</v>
      </c>
      <c r="AN338" s="1">
        <v>3691836.03</v>
      </c>
      <c r="AO338" s="1">
        <f t="shared" si="55"/>
        <v>11075508.110000001</v>
      </c>
      <c r="AP338">
        <v>0</v>
      </c>
      <c r="AQ338">
        <v>0</v>
      </c>
      <c r="AR338">
        <v>0</v>
      </c>
      <c r="AS338">
        <v>0</v>
      </c>
      <c r="AT338">
        <v>0</v>
      </c>
    </row>
    <row r="339" spans="1:46" x14ac:dyDescent="0.3">
      <c r="A339" s="109" t="str">
        <f t="shared" si="56"/>
        <v>542110700011</v>
      </c>
      <c r="B339" s="99">
        <v>5</v>
      </c>
      <c r="C339" s="99" t="str">
        <f t="shared" si="57"/>
        <v>421</v>
      </c>
      <c r="D339" s="99" t="str">
        <f t="shared" si="58"/>
        <v>1</v>
      </c>
      <c r="E339" t="str">
        <f t="shared" si="59"/>
        <v>0</v>
      </c>
      <c r="F339" s="106">
        <f t="shared" si="60"/>
        <v>70</v>
      </c>
      <c r="G339" s="106" t="str">
        <f t="shared" si="61"/>
        <v>00</v>
      </c>
      <c r="H339" s="99">
        <v>11</v>
      </c>
      <c r="I339" t="str">
        <f t="shared" si="62"/>
        <v>1.1-00-26-16_26-1-042_26-70-4211-00</v>
      </c>
      <c r="J339" t="s">
        <v>124</v>
      </c>
      <c r="K339" t="s">
        <v>125</v>
      </c>
      <c r="L339" t="s">
        <v>450</v>
      </c>
      <c r="M339" t="s">
        <v>451</v>
      </c>
      <c r="N339" t="s">
        <v>49</v>
      </c>
      <c r="O339" t="s">
        <v>1166</v>
      </c>
      <c r="P339" t="s">
        <v>457</v>
      </c>
      <c r="Q339" t="s">
        <v>458</v>
      </c>
      <c r="R339">
        <v>1</v>
      </c>
      <c r="S339" s="110" t="s">
        <v>62</v>
      </c>
      <c r="T339" s="96">
        <v>70</v>
      </c>
      <c r="U339" t="s">
        <v>459</v>
      </c>
      <c r="V339" t="s">
        <v>460</v>
      </c>
      <c r="W339" s="110" t="s">
        <v>461</v>
      </c>
      <c r="X339">
        <v>4000</v>
      </c>
      <c r="Y339" t="s">
        <v>211</v>
      </c>
      <c r="Z339" t="str">
        <f t="shared" si="63"/>
        <v>421</v>
      </c>
      <c r="AA339">
        <v>4211</v>
      </c>
      <c r="AB339" t="s">
        <v>212</v>
      </c>
      <c r="AC339" s="96" t="s">
        <v>1148</v>
      </c>
      <c r="AD339" t="s">
        <v>57</v>
      </c>
      <c r="AE339" s="2">
        <v>7750016.75</v>
      </c>
      <c r="AF339" s="1">
        <v>7750016.75</v>
      </c>
      <c r="AG339" s="1">
        <v>1457199.79</v>
      </c>
      <c r="AH339" s="1">
        <v>1457199.79</v>
      </c>
      <c r="AI339">
        <f t="shared" si="64"/>
        <v>0</v>
      </c>
      <c r="AJ339" s="1">
        <v>1457199.79</v>
      </c>
      <c r="AK339" s="1">
        <f t="shared" si="65"/>
        <v>417580.54000000004</v>
      </c>
      <c r="AL339" s="1">
        <v>1039619.25</v>
      </c>
      <c r="AM339">
        <v>0</v>
      </c>
      <c r="AN339" s="1">
        <v>1039619.25</v>
      </c>
      <c r="AO339" s="1">
        <f t="shared" si="55"/>
        <v>6292816.96</v>
      </c>
      <c r="AP339">
        <v>0</v>
      </c>
      <c r="AQ339">
        <v>0</v>
      </c>
      <c r="AR339">
        <v>0</v>
      </c>
      <c r="AS339">
        <v>0</v>
      </c>
      <c r="AT339">
        <v>0</v>
      </c>
    </row>
    <row r="340" spans="1:46" x14ac:dyDescent="0.3">
      <c r="A340" t="str">
        <f t="shared" si="56"/>
        <v>542110710011</v>
      </c>
      <c r="B340" s="99">
        <v>5</v>
      </c>
      <c r="C340" s="99" t="str">
        <f t="shared" si="57"/>
        <v>421</v>
      </c>
      <c r="D340" s="99" t="str">
        <f t="shared" si="58"/>
        <v>1</v>
      </c>
      <c r="E340" t="str">
        <f t="shared" si="59"/>
        <v>0</v>
      </c>
      <c r="F340" s="106">
        <f t="shared" si="60"/>
        <v>71</v>
      </c>
      <c r="G340" s="106" t="str">
        <f t="shared" si="61"/>
        <v>00</v>
      </c>
      <c r="H340" s="99">
        <v>11</v>
      </c>
      <c r="I340" t="str">
        <f t="shared" si="62"/>
        <v>1.1-00-26-17_26-1-043_26-71-4211-00</v>
      </c>
      <c r="J340" t="s">
        <v>124</v>
      </c>
      <c r="K340" t="s">
        <v>125</v>
      </c>
      <c r="L340" t="s">
        <v>462</v>
      </c>
      <c r="M340" t="s">
        <v>463</v>
      </c>
      <c r="N340" t="s">
        <v>49</v>
      </c>
      <c r="O340" t="s">
        <v>1166</v>
      </c>
      <c r="P340" t="s">
        <v>464</v>
      </c>
      <c r="Q340" t="s">
        <v>465</v>
      </c>
      <c r="R340">
        <v>1</v>
      </c>
      <c r="S340" t="s">
        <v>62</v>
      </c>
      <c r="T340" s="96">
        <v>71</v>
      </c>
      <c r="U340" t="s">
        <v>466</v>
      </c>
      <c r="V340" t="s">
        <v>467</v>
      </c>
      <c r="W340" t="s">
        <v>468</v>
      </c>
      <c r="X340">
        <v>4000</v>
      </c>
      <c r="Y340" t="s">
        <v>211</v>
      </c>
      <c r="Z340" t="str">
        <f t="shared" si="63"/>
        <v>421</v>
      </c>
      <c r="AA340">
        <v>4211</v>
      </c>
      <c r="AB340" t="s">
        <v>212</v>
      </c>
      <c r="AC340" s="96" t="s">
        <v>1148</v>
      </c>
      <c r="AD340" t="s">
        <v>57</v>
      </c>
      <c r="AE340" s="2">
        <v>99750000</v>
      </c>
      <c r="AF340" s="1">
        <v>99750000</v>
      </c>
      <c r="AG340" s="1">
        <v>24937500</v>
      </c>
      <c r="AH340" s="1">
        <v>24937500</v>
      </c>
      <c r="AI340">
        <f t="shared" si="64"/>
        <v>0</v>
      </c>
      <c r="AJ340" s="1">
        <v>24937500</v>
      </c>
      <c r="AK340" s="1">
        <f t="shared" si="65"/>
        <v>0</v>
      </c>
      <c r="AL340" s="1">
        <v>24937500</v>
      </c>
      <c r="AM340">
        <v>0</v>
      </c>
      <c r="AN340" s="1">
        <v>24937500</v>
      </c>
      <c r="AO340" s="1">
        <f t="shared" si="55"/>
        <v>74812500</v>
      </c>
      <c r="AP340">
        <v>0</v>
      </c>
      <c r="AQ340">
        <v>0</v>
      </c>
      <c r="AR340">
        <v>0</v>
      </c>
      <c r="AS340">
        <v>0</v>
      </c>
      <c r="AT340">
        <v>0</v>
      </c>
    </row>
    <row r="341" spans="1:46" x14ac:dyDescent="0.3">
      <c r="A341" t="str">
        <f t="shared" si="56"/>
        <v>542511080016</v>
      </c>
      <c r="B341" s="99">
        <v>5</v>
      </c>
      <c r="C341" s="99" t="str">
        <f t="shared" si="57"/>
        <v>425</v>
      </c>
      <c r="D341" s="99" t="str">
        <f t="shared" si="58"/>
        <v>1</v>
      </c>
      <c r="E341" t="str">
        <f t="shared" si="59"/>
        <v>1</v>
      </c>
      <c r="F341" s="106" t="str">
        <f t="shared" si="60"/>
        <v>08</v>
      </c>
      <c r="G341" s="106" t="str">
        <f t="shared" si="61"/>
        <v>00</v>
      </c>
      <c r="H341" s="99">
        <v>16</v>
      </c>
      <c r="I341" t="str">
        <f t="shared" si="62"/>
        <v>1.6-01-26-04_26-4-006_26-08-4251-00</v>
      </c>
      <c r="J341" t="s">
        <v>469</v>
      </c>
      <c r="K341" t="s">
        <v>470</v>
      </c>
      <c r="L341" t="s">
        <v>81</v>
      </c>
      <c r="M341" t="s">
        <v>82</v>
      </c>
      <c r="N341" t="s">
        <v>49</v>
      </c>
      <c r="O341" t="s">
        <v>1166</v>
      </c>
      <c r="P341" t="s">
        <v>83</v>
      </c>
      <c r="Q341" t="s">
        <v>84</v>
      </c>
      <c r="R341">
        <v>4</v>
      </c>
      <c r="S341" t="s">
        <v>40</v>
      </c>
      <c r="T341" s="96" t="s">
        <v>1156</v>
      </c>
      <c r="U341" t="s">
        <v>85</v>
      </c>
      <c r="V341" t="s">
        <v>86</v>
      </c>
      <c r="W341" t="s">
        <v>87</v>
      </c>
      <c r="X341">
        <v>4000</v>
      </c>
      <c r="Y341" t="s">
        <v>211</v>
      </c>
      <c r="Z341" t="str">
        <f t="shared" si="63"/>
        <v>425</v>
      </c>
      <c r="AA341">
        <v>4251</v>
      </c>
      <c r="AB341" t="s">
        <v>471</v>
      </c>
      <c r="AC341" s="96" t="s">
        <v>1148</v>
      </c>
      <c r="AD341" t="s">
        <v>57</v>
      </c>
      <c r="AE341" s="2">
        <v>25000000</v>
      </c>
      <c r="AF341" s="1">
        <v>25000000</v>
      </c>
      <c r="AG341" s="1">
        <v>1372569.63</v>
      </c>
      <c r="AH341" s="1">
        <v>1372569.63</v>
      </c>
      <c r="AI341">
        <f t="shared" si="64"/>
        <v>0</v>
      </c>
      <c r="AJ341" s="1">
        <v>1372569.63</v>
      </c>
      <c r="AK341" s="1">
        <f t="shared" si="65"/>
        <v>0</v>
      </c>
      <c r="AL341" s="1">
        <v>1372569.63</v>
      </c>
      <c r="AM341">
        <v>0</v>
      </c>
      <c r="AN341" s="1">
        <v>1372569.63</v>
      </c>
      <c r="AO341" s="1">
        <f t="shared" si="55"/>
        <v>23627430.370000001</v>
      </c>
      <c r="AP341">
        <v>0</v>
      </c>
      <c r="AQ341">
        <v>0</v>
      </c>
      <c r="AR341">
        <v>0</v>
      </c>
      <c r="AS341">
        <v>0</v>
      </c>
      <c r="AT341">
        <v>0</v>
      </c>
    </row>
    <row r="342" spans="1:46" x14ac:dyDescent="0.3">
      <c r="A342" t="str">
        <f t="shared" si="56"/>
        <v>515911130316</v>
      </c>
      <c r="B342" s="99">
        <v>5</v>
      </c>
      <c r="C342" s="99" t="str">
        <f t="shared" si="57"/>
        <v>159</v>
      </c>
      <c r="D342" s="99" t="str">
        <f t="shared" si="58"/>
        <v>1</v>
      </c>
      <c r="E342" t="str">
        <f t="shared" si="59"/>
        <v>1</v>
      </c>
      <c r="F342" s="106">
        <f t="shared" si="60"/>
        <v>13</v>
      </c>
      <c r="G342" s="106" t="str">
        <f t="shared" si="61"/>
        <v>03</v>
      </c>
      <c r="H342" s="99">
        <v>16</v>
      </c>
      <c r="I342" t="str">
        <f t="shared" si="62"/>
        <v>1.6-01-26-05_26-1-008_26-13-1591-03</v>
      </c>
      <c r="J342" t="s">
        <v>469</v>
      </c>
      <c r="K342" t="s">
        <v>470</v>
      </c>
      <c r="L342" t="s">
        <v>81</v>
      </c>
      <c r="M342" t="s">
        <v>82</v>
      </c>
      <c r="N342" t="s">
        <v>383</v>
      </c>
      <c r="O342" t="s">
        <v>1171</v>
      </c>
      <c r="P342" t="s">
        <v>91</v>
      </c>
      <c r="Q342" t="s">
        <v>92</v>
      </c>
      <c r="R342">
        <v>1</v>
      </c>
      <c r="S342" t="s">
        <v>62</v>
      </c>
      <c r="T342" s="96">
        <v>13</v>
      </c>
      <c r="U342" t="s">
        <v>93</v>
      </c>
      <c r="V342" t="s">
        <v>384</v>
      </c>
      <c r="W342" t="s">
        <v>385</v>
      </c>
      <c r="X342">
        <v>1000</v>
      </c>
      <c r="Y342" t="s">
        <v>386</v>
      </c>
      <c r="Z342" t="str">
        <f t="shared" si="63"/>
        <v>159</v>
      </c>
      <c r="AA342">
        <v>1591</v>
      </c>
      <c r="AB342" t="s">
        <v>388</v>
      </c>
      <c r="AC342" s="96" t="s">
        <v>1151</v>
      </c>
      <c r="AD342" t="s">
        <v>389</v>
      </c>
      <c r="AE342" s="2">
        <v>18604189</v>
      </c>
      <c r="AF342" s="1">
        <v>26077752.18</v>
      </c>
      <c r="AG342" s="1">
        <v>968800</v>
      </c>
      <c r="AH342" s="1">
        <v>968800</v>
      </c>
      <c r="AI342">
        <f t="shared" si="64"/>
        <v>0</v>
      </c>
      <c r="AJ342" s="1">
        <v>968800</v>
      </c>
      <c r="AK342" s="1">
        <f t="shared" si="65"/>
        <v>0</v>
      </c>
      <c r="AL342" s="1">
        <v>968800</v>
      </c>
      <c r="AM342">
        <v>0</v>
      </c>
      <c r="AN342" s="1">
        <v>968800</v>
      </c>
      <c r="AO342" s="1">
        <f t="shared" si="55"/>
        <v>17635389</v>
      </c>
      <c r="AP342">
        <v>0</v>
      </c>
      <c r="AQ342">
        <v>0.66</v>
      </c>
      <c r="AR342">
        <v>0</v>
      </c>
      <c r="AS342" s="1">
        <v>7473563.8399999999</v>
      </c>
      <c r="AT342" s="1">
        <v>-7473563.1799999997</v>
      </c>
    </row>
    <row r="343" spans="1:46" x14ac:dyDescent="0.3">
      <c r="A343" t="str">
        <f t="shared" si="56"/>
        <v>512211120216</v>
      </c>
      <c r="B343" s="99">
        <v>5</v>
      </c>
      <c r="C343" s="99" t="str">
        <f t="shared" si="57"/>
        <v>122</v>
      </c>
      <c r="D343" s="99" t="str">
        <f t="shared" si="58"/>
        <v>1</v>
      </c>
      <c r="E343" t="str">
        <f t="shared" si="59"/>
        <v>1</v>
      </c>
      <c r="F343" s="106">
        <f t="shared" si="60"/>
        <v>12</v>
      </c>
      <c r="G343" s="106" t="str">
        <f t="shared" si="61"/>
        <v>02</v>
      </c>
      <c r="H343" s="99">
        <v>16</v>
      </c>
      <c r="I343" t="str">
        <f t="shared" si="62"/>
        <v>1.6-01-26-05_26-4-008_26-12-1221-02</v>
      </c>
      <c r="J343" t="s">
        <v>469</v>
      </c>
      <c r="K343" t="s">
        <v>470</v>
      </c>
      <c r="L343" t="s">
        <v>81</v>
      </c>
      <c r="M343" t="s">
        <v>82</v>
      </c>
      <c r="N343" t="s">
        <v>383</v>
      </c>
      <c r="O343" t="s">
        <v>1171</v>
      </c>
      <c r="P343" t="s">
        <v>91</v>
      </c>
      <c r="Q343" t="s">
        <v>92</v>
      </c>
      <c r="R343">
        <v>4</v>
      </c>
      <c r="S343" t="s">
        <v>40</v>
      </c>
      <c r="T343" s="96">
        <v>12</v>
      </c>
      <c r="U343" t="s">
        <v>386</v>
      </c>
      <c r="V343" t="s">
        <v>384</v>
      </c>
      <c r="W343" t="s">
        <v>385</v>
      </c>
      <c r="X343">
        <v>1000</v>
      </c>
      <c r="Y343" t="s">
        <v>386</v>
      </c>
      <c r="Z343" t="str">
        <f t="shared" si="63"/>
        <v>122</v>
      </c>
      <c r="AA343">
        <v>1221</v>
      </c>
      <c r="AB343" t="s">
        <v>472</v>
      </c>
      <c r="AC343" s="96" t="s">
        <v>1150</v>
      </c>
      <c r="AD343" t="s">
        <v>473</v>
      </c>
      <c r="AE343" s="2">
        <v>76813145.879999995</v>
      </c>
      <c r="AF343" s="1">
        <v>76813145.879999995</v>
      </c>
      <c r="AG343" s="1">
        <v>17239934.059999999</v>
      </c>
      <c r="AH343" s="1">
        <v>17239934.059999999</v>
      </c>
      <c r="AI343">
        <f t="shared" si="64"/>
        <v>0</v>
      </c>
      <c r="AJ343" s="1">
        <v>17239934.059999999</v>
      </c>
      <c r="AK343" s="1">
        <f t="shared" si="65"/>
        <v>0</v>
      </c>
      <c r="AL343" s="1">
        <v>17239934.059999999</v>
      </c>
      <c r="AM343">
        <v>0</v>
      </c>
      <c r="AN343" s="1">
        <v>17239934.059999999</v>
      </c>
      <c r="AO343" s="1">
        <f t="shared" si="55"/>
        <v>59573211.819999993</v>
      </c>
      <c r="AP343">
        <v>0</v>
      </c>
      <c r="AQ343">
        <v>0</v>
      </c>
      <c r="AR343">
        <v>0</v>
      </c>
      <c r="AS343">
        <v>0</v>
      </c>
      <c r="AT343">
        <v>0</v>
      </c>
    </row>
    <row r="344" spans="1:46" x14ac:dyDescent="0.3">
      <c r="A344" t="str">
        <f t="shared" si="56"/>
        <v>512311120016</v>
      </c>
      <c r="B344" s="99">
        <v>5</v>
      </c>
      <c r="C344" s="99" t="str">
        <f t="shared" si="57"/>
        <v>123</v>
      </c>
      <c r="D344" s="99" t="str">
        <f t="shared" si="58"/>
        <v>1</v>
      </c>
      <c r="E344" t="str">
        <f t="shared" si="59"/>
        <v>1</v>
      </c>
      <c r="F344" s="106">
        <f t="shared" si="60"/>
        <v>12</v>
      </c>
      <c r="G344" s="106" t="str">
        <f t="shared" si="61"/>
        <v>00</v>
      </c>
      <c r="H344" s="99">
        <v>16</v>
      </c>
      <c r="I344" t="str">
        <f t="shared" si="62"/>
        <v>1.6-01-26-05_26-4-008_26-12-1231-00</v>
      </c>
      <c r="J344" t="s">
        <v>469</v>
      </c>
      <c r="K344" t="s">
        <v>470</v>
      </c>
      <c r="L344" t="s">
        <v>81</v>
      </c>
      <c r="M344" t="s">
        <v>82</v>
      </c>
      <c r="N344" t="s">
        <v>383</v>
      </c>
      <c r="O344" t="s">
        <v>1171</v>
      </c>
      <c r="P344" t="s">
        <v>91</v>
      </c>
      <c r="Q344" t="s">
        <v>92</v>
      </c>
      <c r="R344">
        <v>4</v>
      </c>
      <c r="S344" t="s">
        <v>40</v>
      </c>
      <c r="T344" s="96">
        <v>12</v>
      </c>
      <c r="U344" t="s">
        <v>386</v>
      </c>
      <c r="V344" t="s">
        <v>384</v>
      </c>
      <c r="W344" t="s">
        <v>385</v>
      </c>
      <c r="X344">
        <v>1000</v>
      </c>
      <c r="Y344" t="s">
        <v>386</v>
      </c>
      <c r="Z344" t="str">
        <f t="shared" si="63"/>
        <v>123</v>
      </c>
      <c r="AA344">
        <v>1231</v>
      </c>
      <c r="AB344" t="s">
        <v>474</v>
      </c>
      <c r="AC344" s="96" t="s">
        <v>1148</v>
      </c>
      <c r="AD344" t="s">
        <v>57</v>
      </c>
      <c r="AE344" s="2">
        <v>26400</v>
      </c>
      <c r="AF344" s="1">
        <v>26400</v>
      </c>
      <c r="AG344">
        <v>0</v>
      </c>
      <c r="AH344">
        <v>0</v>
      </c>
      <c r="AI344">
        <f t="shared" si="64"/>
        <v>0</v>
      </c>
      <c r="AJ344">
        <v>0</v>
      </c>
      <c r="AK344" s="1">
        <f t="shared" si="65"/>
        <v>0</v>
      </c>
      <c r="AL344">
        <v>0</v>
      </c>
      <c r="AM344">
        <v>0</v>
      </c>
      <c r="AN344">
        <v>0</v>
      </c>
      <c r="AO344" s="1">
        <f t="shared" si="55"/>
        <v>26400</v>
      </c>
      <c r="AP344">
        <v>0</v>
      </c>
      <c r="AQ344">
        <v>0</v>
      </c>
      <c r="AR344">
        <v>0</v>
      </c>
      <c r="AS344">
        <v>0</v>
      </c>
      <c r="AT344">
        <v>0</v>
      </c>
    </row>
    <row r="345" spans="1:46" x14ac:dyDescent="0.3">
      <c r="A345" t="str">
        <f t="shared" si="56"/>
        <v>513211120216</v>
      </c>
      <c r="B345" s="99">
        <v>5</v>
      </c>
      <c r="C345" s="99" t="str">
        <f t="shared" si="57"/>
        <v>132</v>
      </c>
      <c r="D345" s="99" t="str">
        <f t="shared" si="58"/>
        <v>1</v>
      </c>
      <c r="E345" t="str">
        <f t="shared" si="59"/>
        <v>1</v>
      </c>
      <c r="F345" s="106">
        <f t="shared" si="60"/>
        <v>12</v>
      </c>
      <c r="G345" s="106" t="str">
        <f t="shared" si="61"/>
        <v>02</v>
      </c>
      <c r="H345" s="99">
        <v>16</v>
      </c>
      <c r="I345" t="str">
        <f t="shared" si="62"/>
        <v>1.6-01-26-05_26-4-008_26-12-1321-02</v>
      </c>
      <c r="J345" t="s">
        <v>469</v>
      </c>
      <c r="K345" t="s">
        <v>470</v>
      </c>
      <c r="L345" t="s">
        <v>81</v>
      </c>
      <c r="M345" t="s">
        <v>82</v>
      </c>
      <c r="N345" t="s">
        <v>383</v>
      </c>
      <c r="O345" t="s">
        <v>1171</v>
      </c>
      <c r="P345" t="s">
        <v>91</v>
      </c>
      <c r="Q345" t="s">
        <v>92</v>
      </c>
      <c r="R345">
        <v>4</v>
      </c>
      <c r="S345" t="s">
        <v>40</v>
      </c>
      <c r="T345" s="96">
        <v>12</v>
      </c>
      <c r="U345" t="s">
        <v>386</v>
      </c>
      <c r="V345" t="s">
        <v>384</v>
      </c>
      <c r="W345" t="s">
        <v>385</v>
      </c>
      <c r="X345">
        <v>1000</v>
      </c>
      <c r="Y345" t="s">
        <v>386</v>
      </c>
      <c r="Z345" t="str">
        <f t="shared" si="63"/>
        <v>132</v>
      </c>
      <c r="AA345">
        <v>1321</v>
      </c>
      <c r="AB345" t="s">
        <v>475</v>
      </c>
      <c r="AC345" s="96" t="s">
        <v>1150</v>
      </c>
      <c r="AD345" t="s">
        <v>473</v>
      </c>
      <c r="AE345" s="2">
        <v>1066849.25</v>
      </c>
      <c r="AF345" s="1">
        <v>1066862.1000000001</v>
      </c>
      <c r="AG345" s="1">
        <v>11780.8</v>
      </c>
      <c r="AH345" s="1">
        <v>11780.8</v>
      </c>
      <c r="AI345">
        <f t="shared" si="64"/>
        <v>0</v>
      </c>
      <c r="AJ345" s="1">
        <v>11780.8</v>
      </c>
      <c r="AK345" s="1">
        <f t="shared" si="65"/>
        <v>0</v>
      </c>
      <c r="AL345" s="1">
        <v>11780.8</v>
      </c>
      <c r="AM345">
        <v>0</v>
      </c>
      <c r="AN345" s="1">
        <v>1562.5</v>
      </c>
      <c r="AO345" s="1">
        <f t="shared" si="55"/>
        <v>1055068.45</v>
      </c>
      <c r="AP345">
        <v>0</v>
      </c>
      <c r="AQ345">
        <v>0</v>
      </c>
      <c r="AR345">
        <v>0</v>
      </c>
      <c r="AS345">
        <v>12.85</v>
      </c>
      <c r="AT345">
        <v>-12.85</v>
      </c>
    </row>
    <row r="346" spans="1:46" x14ac:dyDescent="0.3">
      <c r="A346" t="str">
        <f t="shared" si="56"/>
        <v>513221120216</v>
      </c>
      <c r="B346" s="99">
        <v>5</v>
      </c>
      <c r="C346" s="99" t="str">
        <f t="shared" si="57"/>
        <v>132</v>
      </c>
      <c r="D346" s="99" t="str">
        <f t="shared" si="58"/>
        <v>2</v>
      </c>
      <c r="E346" t="str">
        <f t="shared" si="59"/>
        <v>1</v>
      </c>
      <c r="F346" s="106">
        <f t="shared" si="60"/>
        <v>12</v>
      </c>
      <c r="G346" s="106" t="str">
        <f t="shared" si="61"/>
        <v>02</v>
      </c>
      <c r="H346" s="99">
        <v>16</v>
      </c>
      <c r="I346" t="str">
        <f t="shared" si="62"/>
        <v>1.6-01-26-05_26-4-008_26-12-1322-02</v>
      </c>
      <c r="J346" t="s">
        <v>469</v>
      </c>
      <c r="K346" t="s">
        <v>470</v>
      </c>
      <c r="L346" t="s">
        <v>81</v>
      </c>
      <c r="M346" t="s">
        <v>82</v>
      </c>
      <c r="N346" t="s">
        <v>383</v>
      </c>
      <c r="O346" t="s">
        <v>1171</v>
      </c>
      <c r="P346" t="s">
        <v>91</v>
      </c>
      <c r="Q346" t="s">
        <v>92</v>
      </c>
      <c r="R346">
        <v>4</v>
      </c>
      <c r="S346" t="s">
        <v>40</v>
      </c>
      <c r="T346" s="96">
        <v>12</v>
      </c>
      <c r="U346" t="s">
        <v>386</v>
      </c>
      <c r="V346" t="s">
        <v>384</v>
      </c>
      <c r="W346" t="s">
        <v>385</v>
      </c>
      <c r="X346">
        <v>1000</v>
      </c>
      <c r="Y346" t="s">
        <v>386</v>
      </c>
      <c r="Z346" t="str">
        <f t="shared" si="63"/>
        <v>132</v>
      </c>
      <c r="AA346">
        <v>1322</v>
      </c>
      <c r="AB346" t="s">
        <v>476</v>
      </c>
      <c r="AC346" s="96" t="s">
        <v>1150</v>
      </c>
      <c r="AD346" t="s">
        <v>473</v>
      </c>
      <c r="AE346" s="2">
        <v>10668492.49</v>
      </c>
      <c r="AF346" s="1">
        <v>2537713.6</v>
      </c>
      <c r="AG346" s="1">
        <v>149315.76999999999</v>
      </c>
      <c r="AH346" s="1">
        <v>149315.76999999999</v>
      </c>
      <c r="AI346">
        <f t="shared" si="64"/>
        <v>0</v>
      </c>
      <c r="AJ346" s="1">
        <v>149315.76999999999</v>
      </c>
      <c r="AK346" s="1">
        <f t="shared" si="65"/>
        <v>0</v>
      </c>
      <c r="AL346" s="1">
        <v>149315.76999999999</v>
      </c>
      <c r="AM346">
        <v>0</v>
      </c>
      <c r="AN346" s="1">
        <v>50575.19</v>
      </c>
      <c r="AO346" s="1">
        <f t="shared" si="55"/>
        <v>10519176.720000001</v>
      </c>
      <c r="AP346">
        <v>0</v>
      </c>
      <c r="AQ346" s="1">
        <v>8130778.8899999997</v>
      </c>
      <c r="AR346">
        <v>0</v>
      </c>
      <c r="AS346">
        <v>0</v>
      </c>
      <c r="AT346" s="1">
        <v>8130778.8899999997</v>
      </c>
    </row>
    <row r="347" spans="1:46" x14ac:dyDescent="0.3">
      <c r="A347" t="str">
        <f t="shared" si="56"/>
        <v>513311120016</v>
      </c>
      <c r="B347" s="99">
        <v>5</v>
      </c>
      <c r="C347" s="99" t="str">
        <f t="shared" si="57"/>
        <v>133</v>
      </c>
      <c r="D347" s="99" t="str">
        <f t="shared" si="58"/>
        <v>1</v>
      </c>
      <c r="E347" t="str">
        <f t="shared" si="59"/>
        <v>1</v>
      </c>
      <c r="F347" s="106">
        <f t="shared" si="60"/>
        <v>12</v>
      </c>
      <c r="G347" s="106" t="str">
        <f t="shared" si="61"/>
        <v>00</v>
      </c>
      <c r="H347" s="99">
        <v>16</v>
      </c>
      <c r="I347" t="str">
        <f t="shared" si="62"/>
        <v>1.6-01-26-05_26-4-008_26-12-1331-00</v>
      </c>
      <c r="J347" t="s">
        <v>469</v>
      </c>
      <c r="K347" t="s">
        <v>470</v>
      </c>
      <c r="L347" t="s">
        <v>81</v>
      </c>
      <c r="M347" t="s">
        <v>82</v>
      </c>
      <c r="N347" t="s">
        <v>383</v>
      </c>
      <c r="O347" t="s">
        <v>1171</v>
      </c>
      <c r="P347" t="s">
        <v>91</v>
      </c>
      <c r="Q347" t="s">
        <v>92</v>
      </c>
      <c r="R347">
        <v>4</v>
      </c>
      <c r="S347" t="s">
        <v>40</v>
      </c>
      <c r="T347" s="96">
        <v>12</v>
      </c>
      <c r="U347" t="s">
        <v>386</v>
      </c>
      <c r="V347" t="s">
        <v>384</v>
      </c>
      <c r="W347" t="s">
        <v>385</v>
      </c>
      <c r="X347">
        <v>1000</v>
      </c>
      <c r="Y347" t="s">
        <v>386</v>
      </c>
      <c r="Z347" t="str">
        <f t="shared" si="63"/>
        <v>133</v>
      </c>
      <c r="AA347">
        <v>1331</v>
      </c>
      <c r="AB347" t="s">
        <v>477</v>
      </c>
      <c r="AC347" s="96" t="s">
        <v>1148</v>
      </c>
      <c r="AD347" t="s">
        <v>57</v>
      </c>
      <c r="AE347" s="2">
        <v>730000</v>
      </c>
      <c r="AF347" s="1">
        <v>730000</v>
      </c>
      <c r="AG347">
        <v>0</v>
      </c>
      <c r="AH347">
        <v>0</v>
      </c>
      <c r="AI347">
        <f t="shared" si="64"/>
        <v>0</v>
      </c>
      <c r="AJ347">
        <v>0</v>
      </c>
      <c r="AK347" s="1">
        <f t="shared" si="65"/>
        <v>0</v>
      </c>
      <c r="AL347">
        <v>0</v>
      </c>
      <c r="AM347">
        <v>0</v>
      </c>
      <c r="AN347">
        <v>0</v>
      </c>
      <c r="AO347" s="1">
        <f t="shared" si="55"/>
        <v>730000</v>
      </c>
      <c r="AP347">
        <v>0</v>
      </c>
      <c r="AQ347">
        <v>0</v>
      </c>
      <c r="AR347">
        <v>0</v>
      </c>
      <c r="AS347">
        <v>0</v>
      </c>
      <c r="AT347">
        <v>0</v>
      </c>
    </row>
    <row r="348" spans="1:46" x14ac:dyDescent="0.3">
      <c r="A348" t="str">
        <f t="shared" si="56"/>
        <v>513411120016</v>
      </c>
      <c r="B348" s="99">
        <v>5</v>
      </c>
      <c r="C348" s="99" t="str">
        <f t="shared" si="57"/>
        <v>134</v>
      </c>
      <c r="D348" s="99" t="str">
        <f t="shared" si="58"/>
        <v>1</v>
      </c>
      <c r="E348" t="str">
        <f t="shared" si="59"/>
        <v>1</v>
      </c>
      <c r="F348" s="106">
        <f t="shared" si="60"/>
        <v>12</v>
      </c>
      <c r="G348" s="106" t="str">
        <f t="shared" si="61"/>
        <v>00</v>
      </c>
      <c r="H348" s="99">
        <v>16</v>
      </c>
      <c r="I348" t="str">
        <f t="shared" si="62"/>
        <v>1.6-01-26-05_26-4-008_26-12-1341-00</v>
      </c>
      <c r="J348" t="s">
        <v>469</v>
      </c>
      <c r="K348" t="s">
        <v>470</v>
      </c>
      <c r="L348" t="s">
        <v>81</v>
      </c>
      <c r="M348" t="s">
        <v>82</v>
      </c>
      <c r="N348" t="s">
        <v>383</v>
      </c>
      <c r="O348" t="s">
        <v>1171</v>
      </c>
      <c r="P348" t="s">
        <v>91</v>
      </c>
      <c r="Q348" t="s">
        <v>92</v>
      </c>
      <c r="R348">
        <v>4</v>
      </c>
      <c r="S348" t="s">
        <v>40</v>
      </c>
      <c r="T348" s="96">
        <v>12</v>
      </c>
      <c r="U348" t="s">
        <v>386</v>
      </c>
      <c r="V348" t="s">
        <v>384</v>
      </c>
      <c r="W348" t="s">
        <v>385</v>
      </c>
      <c r="X348">
        <v>1000</v>
      </c>
      <c r="Y348" t="s">
        <v>386</v>
      </c>
      <c r="Z348" t="str">
        <f t="shared" si="63"/>
        <v>134</v>
      </c>
      <c r="AA348">
        <v>1341</v>
      </c>
      <c r="AB348" t="s">
        <v>478</v>
      </c>
      <c r="AC348" s="96" t="s">
        <v>1148</v>
      </c>
      <c r="AD348" t="s">
        <v>57</v>
      </c>
      <c r="AE348" s="2">
        <v>1500000</v>
      </c>
      <c r="AF348" s="1">
        <v>1500000</v>
      </c>
      <c r="AG348" s="1">
        <v>130387.4</v>
      </c>
      <c r="AH348" s="1">
        <v>130387.4</v>
      </c>
      <c r="AI348">
        <f t="shared" si="64"/>
        <v>0</v>
      </c>
      <c r="AJ348" s="1">
        <v>130387.4</v>
      </c>
      <c r="AK348" s="1">
        <f t="shared" si="65"/>
        <v>0</v>
      </c>
      <c r="AL348" s="1">
        <v>130387.4</v>
      </c>
      <c r="AM348">
        <v>0</v>
      </c>
      <c r="AN348" s="1">
        <v>130387.4</v>
      </c>
      <c r="AO348" s="1">
        <f t="shared" si="55"/>
        <v>1369612.6</v>
      </c>
      <c r="AP348">
        <v>0</v>
      </c>
      <c r="AQ348">
        <v>0</v>
      </c>
      <c r="AR348">
        <v>0</v>
      </c>
      <c r="AS348">
        <v>0</v>
      </c>
      <c r="AT348">
        <v>0</v>
      </c>
    </row>
    <row r="349" spans="1:46" x14ac:dyDescent="0.3">
      <c r="A349" t="str">
        <f t="shared" si="56"/>
        <v>514111120216</v>
      </c>
      <c r="B349" s="99">
        <v>5</v>
      </c>
      <c r="C349" s="99" t="str">
        <f t="shared" si="57"/>
        <v>141</v>
      </c>
      <c r="D349" s="99" t="str">
        <f t="shared" si="58"/>
        <v>1</v>
      </c>
      <c r="E349" t="str">
        <f t="shared" si="59"/>
        <v>1</v>
      </c>
      <c r="F349" s="106">
        <f t="shared" si="60"/>
        <v>12</v>
      </c>
      <c r="G349" s="106" t="str">
        <f t="shared" si="61"/>
        <v>02</v>
      </c>
      <c r="H349" s="99">
        <v>16</v>
      </c>
      <c r="I349" t="str">
        <f t="shared" si="62"/>
        <v>1.6-01-26-05_26-4-008_26-12-1411-02</v>
      </c>
      <c r="J349" t="s">
        <v>469</v>
      </c>
      <c r="K349" t="s">
        <v>470</v>
      </c>
      <c r="L349" t="s">
        <v>81</v>
      </c>
      <c r="M349" t="s">
        <v>82</v>
      </c>
      <c r="N349" t="s">
        <v>383</v>
      </c>
      <c r="O349" t="s">
        <v>1171</v>
      </c>
      <c r="P349" t="s">
        <v>91</v>
      </c>
      <c r="Q349" t="s">
        <v>92</v>
      </c>
      <c r="R349">
        <v>4</v>
      </c>
      <c r="S349" t="s">
        <v>40</v>
      </c>
      <c r="T349" s="96">
        <v>12</v>
      </c>
      <c r="U349" t="s">
        <v>386</v>
      </c>
      <c r="V349" t="s">
        <v>384</v>
      </c>
      <c r="W349" t="s">
        <v>385</v>
      </c>
      <c r="X349">
        <v>1000</v>
      </c>
      <c r="Y349" t="s">
        <v>386</v>
      </c>
      <c r="Z349" t="str">
        <f t="shared" si="63"/>
        <v>141</v>
      </c>
      <c r="AA349">
        <v>1411</v>
      </c>
      <c r="AB349" t="s">
        <v>479</v>
      </c>
      <c r="AC349" s="96" t="s">
        <v>1150</v>
      </c>
      <c r="AD349" t="s">
        <v>473</v>
      </c>
      <c r="AE349" s="2">
        <v>4608788.75</v>
      </c>
      <c r="AF349" s="1">
        <v>4608788.41</v>
      </c>
      <c r="AG349" s="1">
        <v>1275334.21</v>
      </c>
      <c r="AH349" s="1">
        <v>1275334.21</v>
      </c>
      <c r="AI349">
        <f t="shared" si="64"/>
        <v>0</v>
      </c>
      <c r="AJ349" s="1">
        <v>1275334.21</v>
      </c>
      <c r="AK349" s="1">
        <f t="shared" si="65"/>
        <v>377770.52999999991</v>
      </c>
      <c r="AL349" s="1">
        <v>897563.68</v>
      </c>
      <c r="AM349">
        <v>0</v>
      </c>
      <c r="AN349" s="1">
        <v>897563.68</v>
      </c>
      <c r="AO349" s="1">
        <f t="shared" si="55"/>
        <v>3333454.54</v>
      </c>
      <c r="AP349">
        <v>0</v>
      </c>
      <c r="AQ349">
        <v>0.34</v>
      </c>
      <c r="AR349">
        <v>0</v>
      </c>
      <c r="AS349">
        <v>0</v>
      </c>
      <c r="AT349">
        <v>0.34</v>
      </c>
    </row>
    <row r="350" spans="1:46" x14ac:dyDescent="0.3">
      <c r="A350" t="str">
        <f t="shared" si="56"/>
        <v>514211120216</v>
      </c>
      <c r="B350" s="99">
        <v>5</v>
      </c>
      <c r="C350" s="99" t="str">
        <f t="shared" si="57"/>
        <v>142</v>
      </c>
      <c r="D350" s="99" t="str">
        <f t="shared" si="58"/>
        <v>1</v>
      </c>
      <c r="E350" t="str">
        <f t="shared" si="59"/>
        <v>1</v>
      </c>
      <c r="F350" s="106">
        <f t="shared" si="60"/>
        <v>12</v>
      </c>
      <c r="G350" s="106" t="str">
        <f t="shared" si="61"/>
        <v>02</v>
      </c>
      <c r="H350" s="99">
        <v>16</v>
      </c>
      <c r="I350" t="str">
        <f t="shared" si="62"/>
        <v>1.6-01-26-05_26-4-008_26-12-1421-02</v>
      </c>
      <c r="J350" t="s">
        <v>469</v>
      </c>
      <c r="K350" t="s">
        <v>470</v>
      </c>
      <c r="L350" t="s">
        <v>81</v>
      </c>
      <c r="M350" t="s">
        <v>82</v>
      </c>
      <c r="N350" t="s">
        <v>383</v>
      </c>
      <c r="O350" t="s">
        <v>1171</v>
      </c>
      <c r="P350" t="s">
        <v>91</v>
      </c>
      <c r="Q350" t="s">
        <v>92</v>
      </c>
      <c r="R350">
        <v>4</v>
      </c>
      <c r="S350" t="s">
        <v>40</v>
      </c>
      <c r="T350" s="96">
        <v>12</v>
      </c>
      <c r="U350" t="s">
        <v>386</v>
      </c>
      <c r="V350" t="s">
        <v>384</v>
      </c>
      <c r="W350" t="s">
        <v>385</v>
      </c>
      <c r="X350">
        <v>1000</v>
      </c>
      <c r="Y350" t="s">
        <v>386</v>
      </c>
      <c r="Z350" t="str">
        <f t="shared" si="63"/>
        <v>142</v>
      </c>
      <c r="AA350">
        <v>1421</v>
      </c>
      <c r="AB350" t="s">
        <v>480</v>
      </c>
      <c r="AC350" s="96" t="s">
        <v>1150</v>
      </c>
      <c r="AD350" t="s">
        <v>473</v>
      </c>
      <c r="AE350" s="2">
        <v>2304394.38</v>
      </c>
      <c r="AF350" s="1">
        <v>2304392.86</v>
      </c>
      <c r="AG350" s="1">
        <v>409583.46</v>
      </c>
      <c r="AH350" s="1">
        <v>409583.46</v>
      </c>
      <c r="AI350">
        <f t="shared" si="64"/>
        <v>0</v>
      </c>
      <c r="AJ350" s="1">
        <v>409583.46</v>
      </c>
      <c r="AK350" s="1">
        <f t="shared" si="65"/>
        <v>0</v>
      </c>
      <c r="AL350" s="1">
        <v>409583.46</v>
      </c>
      <c r="AM350">
        <v>0</v>
      </c>
      <c r="AN350" s="1">
        <v>409583.46</v>
      </c>
      <c r="AO350" s="1">
        <f t="shared" si="55"/>
        <v>1894810.92</v>
      </c>
      <c r="AP350">
        <v>0</v>
      </c>
      <c r="AQ350">
        <v>1.52</v>
      </c>
      <c r="AR350">
        <v>0</v>
      </c>
      <c r="AS350">
        <v>0</v>
      </c>
      <c r="AT350">
        <v>1.52</v>
      </c>
    </row>
    <row r="351" spans="1:46" x14ac:dyDescent="0.3">
      <c r="A351" t="str">
        <f t="shared" si="56"/>
        <v>514311120216</v>
      </c>
      <c r="B351" s="99">
        <v>5</v>
      </c>
      <c r="C351" s="99" t="str">
        <f t="shared" si="57"/>
        <v>143</v>
      </c>
      <c r="D351" s="99" t="str">
        <f t="shared" si="58"/>
        <v>1</v>
      </c>
      <c r="E351" t="str">
        <f t="shared" si="59"/>
        <v>1</v>
      </c>
      <c r="F351" s="106">
        <f t="shared" si="60"/>
        <v>12</v>
      </c>
      <c r="G351" s="106" t="str">
        <f t="shared" si="61"/>
        <v>02</v>
      </c>
      <c r="H351" s="99">
        <v>16</v>
      </c>
      <c r="I351" t="str">
        <f t="shared" si="62"/>
        <v>1.6-01-26-05_26-4-008_26-12-1431-02</v>
      </c>
      <c r="J351" t="s">
        <v>469</v>
      </c>
      <c r="K351" t="s">
        <v>470</v>
      </c>
      <c r="L351" t="s">
        <v>81</v>
      </c>
      <c r="M351" t="s">
        <v>82</v>
      </c>
      <c r="N351" t="s">
        <v>383</v>
      </c>
      <c r="O351" t="s">
        <v>1171</v>
      </c>
      <c r="P351" t="s">
        <v>91</v>
      </c>
      <c r="Q351" t="s">
        <v>92</v>
      </c>
      <c r="R351">
        <v>4</v>
      </c>
      <c r="S351" t="s">
        <v>40</v>
      </c>
      <c r="T351" s="96">
        <v>12</v>
      </c>
      <c r="U351" t="s">
        <v>386</v>
      </c>
      <c r="V351" t="s">
        <v>384</v>
      </c>
      <c r="W351" t="s">
        <v>385</v>
      </c>
      <c r="X351">
        <v>1000</v>
      </c>
      <c r="Y351" t="s">
        <v>386</v>
      </c>
      <c r="Z351" t="str">
        <f t="shared" si="63"/>
        <v>143</v>
      </c>
      <c r="AA351">
        <v>1431</v>
      </c>
      <c r="AB351" t="s">
        <v>481</v>
      </c>
      <c r="AC351" s="96" t="s">
        <v>1150</v>
      </c>
      <c r="AD351" t="s">
        <v>473</v>
      </c>
      <c r="AE351" s="2">
        <v>1536262.92</v>
      </c>
      <c r="AF351" s="1">
        <v>1536259.56</v>
      </c>
      <c r="AG351" s="1">
        <v>273055.59000000003</v>
      </c>
      <c r="AH351" s="1">
        <v>273055.59000000003</v>
      </c>
      <c r="AI351">
        <f t="shared" si="64"/>
        <v>0</v>
      </c>
      <c r="AJ351" s="1">
        <v>273055.59000000003</v>
      </c>
      <c r="AK351" s="1">
        <f t="shared" si="65"/>
        <v>0</v>
      </c>
      <c r="AL351" s="1">
        <v>273055.59000000003</v>
      </c>
      <c r="AM351">
        <v>0</v>
      </c>
      <c r="AN351" s="1">
        <v>273055.59000000003</v>
      </c>
      <c r="AO351" s="1">
        <f t="shared" si="55"/>
        <v>1263207.3299999998</v>
      </c>
      <c r="AP351">
        <v>0</v>
      </c>
      <c r="AQ351">
        <v>3.36</v>
      </c>
      <c r="AR351">
        <v>0</v>
      </c>
      <c r="AS351">
        <v>0</v>
      </c>
      <c r="AT351">
        <v>3.36</v>
      </c>
    </row>
    <row r="352" spans="1:46" x14ac:dyDescent="0.3">
      <c r="A352" t="str">
        <f t="shared" si="56"/>
        <v>514321120216</v>
      </c>
      <c r="B352" s="99">
        <v>5</v>
      </c>
      <c r="C352" s="99" t="str">
        <f t="shared" si="57"/>
        <v>143</v>
      </c>
      <c r="D352" s="99" t="str">
        <f t="shared" si="58"/>
        <v>2</v>
      </c>
      <c r="E352" t="str">
        <f t="shared" si="59"/>
        <v>1</v>
      </c>
      <c r="F352" s="106">
        <f t="shared" si="60"/>
        <v>12</v>
      </c>
      <c r="G352" s="106" t="str">
        <f t="shared" si="61"/>
        <v>02</v>
      </c>
      <c r="H352" s="99">
        <v>16</v>
      </c>
      <c r="I352" t="str">
        <f t="shared" si="62"/>
        <v>1.6-01-26-05_26-4-008_26-12-1432-02</v>
      </c>
      <c r="J352" t="s">
        <v>469</v>
      </c>
      <c r="K352" t="s">
        <v>470</v>
      </c>
      <c r="L352" t="s">
        <v>81</v>
      </c>
      <c r="M352" t="s">
        <v>82</v>
      </c>
      <c r="N352" t="s">
        <v>383</v>
      </c>
      <c r="O352" t="s">
        <v>1171</v>
      </c>
      <c r="P352" t="s">
        <v>91</v>
      </c>
      <c r="Q352" t="s">
        <v>92</v>
      </c>
      <c r="R352">
        <v>4</v>
      </c>
      <c r="S352" t="s">
        <v>40</v>
      </c>
      <c r="T352" s="96">
        <v>12</v>
      </c>
      <c r="U352" t="s">
        <v>386</v>
      </c>
      <c r="V352" t="s">
        <v>384</v>
      </c>
      <c r="W352" t="s">
        <v>385</v>
      </c>
      <c r="X352">
        <v>1000</v>
      </c>
      <c r="Y352" t="s">
        <v>386</v>
      </c>
      <c r="Z352" t="str">
        <f t="shared" si="63"/>
        <v>143</v>
      </c>
      <c r="AA352">
        <v>1432</v>
      </c>
      <c r="AB352" t="s">
        <v>482</v>
      </c>
      <c r="AC352" s="96" t="s">
        <v>1150</v>
      </c>
      <c r="AD352" t="s">
        <v>473</v>
      </c>
      <c r="AE352" s="2">
        <v>13442300.529999999</v>
      </c>
      <c r="AF352" s="1">
        <v>13442305.73</v>
      </c>
      <c r="AG352" s="1">
        <v>2389255.31</v>
      </c>
      <c r="AH352" s="1">
        <v>2389255.31</v>
      </c>
      <c r="AI352">
        <f t="shared" si="64"/>
        <v>0</v>
      </c>
      <c r="AJ352" s="1">
        <v>2389255.31</v>
      </c>
      <c r="AK352" s="1">
        <f t="shared" si="65"/>
        <v>0</v>
      </c>
      <c r="AL352" s="1">
        <v>2389255.31</v>
      </c>
      <c r="AM352">
        <v>0</v>
      </c>
      <c r="AN352" s="1">
        <v>2389255.31</v>
      </c>
      <c r="AO352" s="1">
        <f t="shared" si="55"/>
        <v>11053045.219999999</v>
      </c>
      <c r="AP352">
        <v>0</v>
      </c>
      <c r="AQ352">
        <v>0</v>
      </c>
      <c r="AR352">
        <v>0</v>
      </c>
      <c r="AS352">
        <v>5.2</v>
      </c>
      <c r="AT352">
        <v>-5.2</v>
      </c>
    </row>
    <row r="353" spans="1:46" x14ac:dyDescent="0.3">
      <c r="A353" t="str">
        <f t="shared" si="56"/>
        <v>515211120016</v>
      </c>
      <c r="B353" s="99">
        <v>5</v>
      </c>
      <c r="C353" s="99" t="str">
        <f t="shared" si="57"/>
        <v>152</v>
      </c>
      <c r="D353" s="99" t="str">
        <f t="shared" si="58"/>
        <v>1</v>
      </c>
      <c r="E353" t="str">
        <f t="shared" si="59"/>
        <v>1</v>
      </c>
      <c r="F353" s="106">
        <f t="shared" si="60"/>
        <v>12</v>
      </c>
      <c r="G353" s="106" t="str">
        <f t="shared" si="61"/>
        <v>00</v>
      </c>
      <c r="H353" s="99">
        <v>16</v>
      </c>
      <c r="I353" t="str">
        <f t="shared" si="62"/>
        <v>1.6-01-26-05_26-4-008_26-12-1521-00</v>
      </c>
      <c r="J353" t="s">
        <v>469</v>
      </c>
      <c r="K353" t="s">
        <v>470</v>
      </c>
      <c r="L353" t="s">
        <v>81</v>
      </c>
      <c r="M353" t="s">
        <v>82</v>
      </c>
      <c r="N353" t="s">
        <v>383</v>
      </c>
      <c r="O353" t="s">
        <v>1171</v>
      </c>
      <c r="P353" t="s">
        <v>91</v>
      </c>
      <c r="Q353" t="s">
        <v>92</v>
      </c>
      <c r="R353">
        <v>4</v>
      </c>
      <c r="S353" t="s">
        <v>40</v>
      </c>
      <c r="T353" s="96">
        <v>12</v>
      </c>
      <c r="U353" t="s">
        <v>386</v>
      </c>
      <c r="V353" t="s">
        <v>384</v>
      </c>
      <c r="W353" t="s">
        <v>385</v>
      </c>
      <c r="X353">
        <v>1000</v>
      </c>
      <c r="Y353" t="s">
        <v>386</v>
      </c>
      <c r="Z353" t="str">
        <f t="shared" si="63"/>
        <v>152</v>
      </c>
      <c r="AA353">
        <v>1521</v>
      </c>
      <c r="AB353" t="s">
        <v>483</v>
      </c>
      <c r="AC353" s="96" t="s">
        <v>1148</v>
      </c>
      <c r="AD353" t="s">
        <v>57</v>
      </c>
      <c r="AE353" s="2">
        <v>1000000</v>
      </c>
      <c r="AF353" s="1">
        <v>1000000</v>
      </c>
      <c r="AG353">
        <v>0</v>
      </c>
      <c r="AH353">
        <v>0</v>
      </c>
      <c r="AI353">
        <f t="shared" si="64"/>
        <v>0</v>
      </c>
      <c r="AJ353">
        <v>0</v>
      </c>
      <c r="AK353" s="1">
        <f t="shared" si="65"/>
        <v>0</v>
      </c>
      <c r="AL353">
        <v>0</v>
      </c>
      <c r="AM353">
        <v>0</v>
      </c>
      <c r="AN353">
        <v>0</v>
      </c>
      <c r="AO353" s="1">
        <f t="shared" si="55"/>
        <v>1000000</v>
      </c>
      <c r="AP353">
        <v>0</v>
      </c>
      <c r="AQ353">
        <v>0</v>
      </c>
      <c r="AR353">
        <v>0</v>
      </c>
      <c r="AS353">
        <v>0</v>
      </c>
      <c r="AT353">
        <v>0</v>
      </c>
    </row>
    <row r="354" spans="1:46" x14ac:dyDescent="0.3">
      <c r="A354" s="107" t="str">
        <f t="shared" si="56"/>
        <v>515911120116</v>
      </c>
      <c r="B354" s="99">
        <v>5</v>
      </c>
      <c r="C354" s="99" t="str">
        <f t="shared" si="57"/>
        <v>159</v>
      </c>
      <c r="D354" s="99" t="str">
        <f t="shared" si="58"/>
        <v>1</v>
      </c>
      <c r="E354" t="str">
        <f t="shared" si="59"/>
        <v>1</v>
      </c>
      <c r="F354" s="106">
        <f t="shared" si="60"/>
        <v>12</v>
      </c>
      <c r="G354" s="106" t="str">
        <f t="shared" si="61"/>
        <v>01</v>
      </c>
      <c r="H354" s="99">
        <v>16</v>
      </c>
      <c r="I354" t="str">
        <f t="shared" si="62"/>
        <v>1.6-01-26-05_26-4-008_26-12-1591-01</v>
      </c>
      <c r="J354" t="s">
        <v>469</v>
      </c>
      <c r="K354" t="s">
        <v>470</v>
      </c>
      <c r="L354" t="s">
        <v>81</v>
      </c>
      <c r="M354" t="s">
        <v>82</v>
      </c>
      <c r="N354" t="s">
        <v>383</v>
      </c>
      <c r="O354" t="s">
        <v>1171</v>
      </c>
      <c r="P354" t="s">
        <v>91</v>
      </c>
      <c r="Q354" t="s">
        <v>92</v>
      </c>
      <c r="R354">
        <v>4</v>
      </c>
      <c r="S354" t="s">
        <v>40</v>
      </c>
      <c r="T354" s="96">
        <v>12</v>
      </c>
      <c r="U354" t="s">
        <v>386</v>
      </c>
      <c r="V354" t="s">
        <v>384</v>
      </c>
      <c r="W354" t="s">
        <v>385</v>
      </c>
      <c r="X354">
        <v>1000</v>
      </c>
      <c r="Y354" t="s">
        <v>386</v>
      </c>
      <c r="Z354" t="str">
        <f t="shared" si="63"/>
        <v>159</v>
      </c>
      <c r="AA354">
        <v>1591</v>
      </c>
      <c r="AB354" t="s">
        <v>388</v>
      </c>
      <c r="AC354" s="96" t="s">
        <v>1149</v>
      </c>
      <c r="AD354" t="s">
        <v>484</v>
      </c>
      <c r="AE354" s="2">
        <v>95360749.519999996</v>
      </c>
      <c r="AF354" s="1">
        <v>96017961.159999996</v>
      </c>
      <c r="AG354" s="1">
        <v>83909627.209999993</v>
      </c>
      <c r="AH354" s="1">
        <v>83909627.209999993</v>
      </c>
      <c r="AI354">
        <f t="shared" si="64"/>
        <v>70008811.319999993</v>
      </c>
      <c r="AJ354" s="1">
        <v>13900815.890000001</v>
      </c>
      <c r="AK354" s="1">
        <f t="shared" si="65"/>
        <v>880</v>
      </c>
      <c r="AL354" s="1">
        <v>13899935.890000001</v>
      </c>
      <c r="AM354">
        <v>0</v>
      </c>
      <c r="AN354" s="1">
        <v>13898135.890000001</v>
      </c>
      <c r="AO354" s="1">
        <f t="shared" si="55"/>
        <v>11451122.310000002</v>
      </c>
      <c r="AP354">
        <v>0</v>
      </c>
      <c r="AQ354">
        <v>0</v>
      </c>
      <c r="AR354">
        <v>0</v>
      </c>
      <c r="AS354" s="1">
        <v>657211.64</v>
      </c>
      <c r="AT354" s="1">
        <v>-657211.64</v>
      </c>
    </row>
    <row r="355" spans="1:46" x14ac:dyDescent="0.3">
      <c r="A355" t="str">
        <f t="shared" si="56"/>
        <v>516111120016</v>
      </c>
      <c r="B355" s="99">
        <v>5</v>
      </c>
      <c r="C355" s="99" t="str">
        <f t="shared" si="57"/>
        <v>161</v>
      </c>
      <c r="D355" s="99" t="str">
        <f t="shared" si="58"/>
        <v>1</v>
      </c>
      <c r="E355" t="str">
        <f t="shared" si="59"/>
        <v>1</v>
      </c>
      <c r="F355" s="106">
        <f t="shared" si="60"/>
        <v>12</v>
      </c>
      <c r="G355" s="106" t="str">
        <f t="shared" si="61"/>
        <v>00</v>
      </c>
      <c r="H355" s="99">
        <v>16</v>
      </c>
      <c r="I355" t="str">
        <f t="shared" si="62"/>
        <v>1.6-01-26-05_26-4-008_26-12-1611-00</v>
      </c>
      <c r="J355" t="s">
        <v>469</v>
      </c>
      <c r="K355" t="s">
        <v>470</v>
      </c>
      <c r="L355" t="s">
        <v>81</v>
      </c>
      <c r="M355" t="s">
        <v>82</v>
      </c>
      <c r="N355" t="s">
        <v>383</v>
      </c>
      <c r="O355" t="s">
        <v>1171</v>
      </c>
      <c r="P355" t="s">
        <v>91</v>
      </c>
      <c r="Q355" t="s">
        <v>92</v>
      </c>
      <c r="R355">
        <v>4</v>
      </c>
      <c r="S355" t="s">
        <v>40</v>
      </c>
      <c r="T355" s="96">
        <v>12</v>
      </c>
      <c r="U355" t="s">
        <v>386</v>
      </c>
      <c r="V355" t="s">
        <v>384</v>
      </c>
      <c r="W355" t="s">
        <v>385</v>
      </c>
      <c r="X355">
        <v>1000</v>
      </c>
      <c r="Y355" t="s">
        <v>386</v>
      </c>
      <c r="Z355" t="str">
        <f t="shared" si="63"/>
        <v>161</v>
      </c>
      <c r="AA355">
        <v>1611</v>
      </c>
      <c r="AB355" t="s">
        <v>485</v>
      </c>
      <c r="AC355" s="96" t="s">
        <v>1148</v>
      </c>
      <c r="AD355" t="s">
        <v>57</v>
      </c>
      <c r="AE355" s="2">
        <v>6193943.2800000003</v>
      </c>
      <c r="AF355" s="1">
        <v>6193947.4000000004</v>
      </c>
      <c r="AG355">
        <v>0</v>
      </c>
      <c r="AH355">
        <v>0</v>
      </c>
      <c r="AI355">
        <f t="shared" si="64"/>
        <v>0</v>
      </c>
      <c r="AJ355">
        <v>0</v>
      </c>
      <c r="AK355" s="1">
        <f t="shared" si="65"/>
        <v>0</v>
      </c>
      <c r="AL355">
        <v>0</v>
      </c>
      <c r="AM355">
        <v>0</v>
      </c>
      <c r="AN355">
        <v>0</v>
      </c>
      <c r="AO355" s="1">
        <f t="shared" si="55"/>
        <v>6193943.2800000003</v>
      </c>
      <c r="AP355">
        <v>0</v>
      </c>
      <c r="AQ355">
        <v>0</v>
      </c>
      <c r="AR355">
        <v>0</v>
      </c>
      <c r="AS355">
        <v>4.12</v>
      </c>
      <c r="AT355">
        <v>-4.12</v>
      </c>
    </row>
    <row r="356" spans="1:46" x14ac:dyDescent="0.3">
      <c r="A356" t="str">
        <f t="shared" si="56"/>
        <v>517111137026</v>
      </c>
      <c r="B356" s="99">
        <v>5</v>
      </c>
      <c r="C356" s="99" t="str">
        <f t="shared" si="57"/>
        <v>171</v>
      </c>
      <c r="D356" s="99" t="str">
        <f t="shared" si="58"/>
        <v>1</v>
      </c>
      <c r="E356" t="str">
        <f t="shared" si="59"/>
        <v>1</v>
      </c>
      <c r="F356" s="106">
        <f t="shared" si="60"/>
        <v>13</v>
      </c>
      <c r="G356" s="106">
        <f t="shared" si="61"/>
        <v>70</v>
      </c>
      <c r="H356" s="99">
        <v>26</v>
      </c>
      <c r="I356" t="str">
        <f t="shared" si="62"/>
        <v>2.6-01-26-05_26-1-008_26-13-1711-70</v>
      </c>
      <c r="J356" t="s">
        <v>486</v>
      </c>
      <c r="K356" t="s">
        <v>487</v>
      </c>
      <c r="L356" t="s">
        <v>81</v>
      </c>
      <c r="M356" t="s">
        <v>82</v>
      </c>
      <c r="N356" t="s">
        <v>383</v>
      </c>
      <c r="O356" t="s">
        <v>1171</v>
      </c>
      <c r="P356" t="s">
        <v>91</v>
      </c>
      <c r="Q356" t="s">
        <v>92</v>
      </c>
      <c r="R356">
        <v>1</v>
      </c>
      <c r="S356" t="s">
        <v>62</v>
      </c>
      <c r="T356" s="96">
        <v>13</v>
      </c>
      <c r="U356" t="s">
        <v>93</v>
      </c>
      <c r="V356" t="s">
        <v>384</v>
      </c>
      <c r="W356" t="s">
        <v>385</v>
      </c>
      <c r="X356">
        <v>1000</v>
      </c>
      <c r="Y356" t="s">
        <v>386</v>
      </c>
      <c r="Z356" t="str">
        <f t="shared" si="63"/>
        <v>171</v>
      </c>
      <c r="AA356">
        <v>1711</v>
      </c>
      <c r="AB356" t="s">
        <v>488</v>
      </c>
      <c r="AC356" s="96">
        <v>70</v>
      </c>
      <c r="AD356" t="s">
        <v>489</v>
      </c>
      <c r="AE356" s="2">
        <v>23000000</v>
      </c>
      <c r="AF356">
        <v>0</v>
      </c>
      <c r="AG356" s="1">
        <v>3350290.8</v>
      </c>
      <c r="AH356" s="1">
        <v>3350290.8</v>
      </c>
      <c r="AI356">
        <f t="shared" si="64"/>
        <v>0</v>
      </c>
      <c r="AJ356" s="1">
        <v>3350290.8</v>
      </c>
      <c r="AK356" s="1">
        <f t="shared" si="65"/>
        <v>0</v>
      </c>
      <c r="AL356" s="1">
        <v>3350290.8</v>
      </c>
      <c r="AM356">
        <v>0</v>
      </c>
      <c r="AN356" s="1">
        <v>3350290.8</v>
      </c>
      <c r="AO356" s="1">
        <f t="shared" si="55"/>
        <v>19649709.199999999</v>
      </c>
      <c r="AP356" s="1">
        <v>23000000</v>
      </c>
      <c r="AQ356">
        <v>0</v>
      </c>
      <c r="AR356">
        <v>0</v>
      </c>
      <c r="AS356">
        <v>0</v>
      </c>
      <c r="AT356" s="1">
        <v>23000000</v>
      </c>
    </row>
    <row r="357" spans="1:46" x14ac:dyDescent="0.3">
      <c r="A357" t="str">
        <f t="shared" si="56"/>
        <v>517111137126</v>
      </c>
      <c r="B357" s="99">
        <v>5</v>
      </c>
      <c r="C357" s="99" t="str">
        <f t="shared" si="57"/>
        <v>171</v>
      </c>
      <c r="D357" s="99" t="str">
        <f t="shared" si="58"/>
        <v>1</v>
      </c>
      <c r="E357" t="str">
        <f t="shared" si="59"/>
        <v>1</v>
      </c>
      <c r="F357" s="106">
        <f t="shared" si="60"/>
        <v>13</v>
      </c>
      <c r="G357" s="106">
        <f t="shared" si="61"/>
        <v>71</v>
      </c>
      <c r="H357" s="99">
        <v>26</v>
      </c>
      <c r="I357" t="str">
        <f t="shared" si="62"/>
        <v>2.6-01-26-05_26-1-008_26-13-1711-71</v>
      </c>
      <c r="J357" t="s">
        <v>486</v>
      </c>
      <c r="K357" t="s">
        <v>487</v>
      </c>
      <c r="L357" t="s">
        <v>81</v>
      </c>
      <c r="M357" t="s">
        <v>82</v>
      </c>
      <c r="N357" t="s">
        <v>383</v>
      </c>
      <c r="O357" t="s">
        <v>1171</v>
      </c>
      <c r="P357" t="s">
        <v>91</v>
      </c>
      <c r="Q357" t="s">
        <v>92</v>
      </c>
      <c r="R357">
        <v>1</v>
      </c>
      <c r="S357" t="s">
        <v>62</v>
      </c>
      <c r="T357" s="96">
        <v>13</v>
      </c>
      <c r="U357" t="s">
        <v>93</v>
      </c>
      <c r="V357" t="s">
        <v>384</v>
      </c>
      <c r="W357" t="s">
        <v>385</v>
      </c>
      <c r="X357">
        <v>1000</v>
      </c>
      <c r="Y357" t="s">
        <v>386</v>
      </c>
      <c r="Z357" t="str">
        <f t="shared" si="63"/>
        <v>171</v>
      </c>
      <c r="AA357">
        <v>1711</v>
      </c>
      <c r="AB357" t="s">
        <v>488</v>
      </c>
      <c r="AC357" s="96">
        <v>71</v>
      </c>
      <c r="AD357" t="s">
        <v>490</v>
      </c>
      <c r="AE357" s="2">
        <v>2688400</v>
      </c>
      <c r="AF357">
        <v>0</v>
      </c>
      <c r="AG357" s="1">
        <v>371800</v>
      </c>
      <c r="AH357" s="1">
        <v>371800</v>
      </c>
      <c r="AI357">
        <f t="shared" si="64"/>
        <v>0</v>
      </c>
      <c r="AJ357" s="1">
        <v>371800</v>
      </c>
      <c r="AK357" s="1">
        <f t="shared" si="65"/>
        <v>0</v>
      </c>
      <c r="AL357" s="1">
        <v>371800</v>
      </c>
      <c r="AM357">
        <v>0</v>
      </c>
      <c r="AN357" s="1">
        <v>371800</v>
      </c>
      <c r="AO357" s="1">
        <f t="shared" si="55"/>
        <v>2316600</v>
      </c>
      <c r="AP357" s="1">
        <v>2688400</v>
      </c>
      <c r="AQ357">
        <v>0</v>
      </c>
      <c r="AR357">
        <v>0</v>
      </c>
      <c r="AS357">
        <v>0</v>
      </c>
      <c r="AT357" s="1">
        <v>2688400</v>
      </c>
    </row>
    <row r="358" spans="1:46" x14ac:dyDescent="0.3">
      <c r="A358" t="str">
        <f t="shared" si="56"/>
        <v>591111080015</v>
      </c>
      <c r="B358" s="99">
        <v>5</v>
      </c>
      <c r="C358" s="99" t="str">
        <f t="shared" si="57"/>
        <v>911</v>
      </c>
      <c r="D358" s="99" t="str">
        <f t="shared" si="58"/>
        <v>1</v>
      </c>
      <c r="E358" t="str">
        <f t="shared" si="59"/>
        <v>1</v>
      </c>
      <c r="F358" s="106" t="str">
        <f t="shared" si="60"/>
        <v>08</v>
      </c>
      <c r="G358" s="106" t="str">
        <f t="shared" si="61"/>
        <v>00</v>
      </c>
      <c r="H358" s="99">
        <v>15</v>
      </c>
      <c r="I358" t="str">
        <f t="shared" si="62"/>
        <v>1.5-01-26-04_26-4-006_26-08-9111-00</v>
      </c>
      <c r="J358" t="s">
        <v>491</v>
      </c>
      <c r="K358" t="s">
        <v>492</v>
      </c>
      <c r="L358" t="s">
        <v>81</v>
      </c>
      <c r="M358" t="s">
        <v>82</v>
      </c>
      <c r="N358" t="s">
        <v>49</v>
      </c>
      <c r="O358" t="s">
        <v>1166</v>
      </c>
      <c r="P358" t="s">
        <v>83</v>
      </c>
      <c r="Q358" t="s">
        <v>84</v>
      </c>
      <c r="R358">
        <v>4</v>
      </c>
      <c r="S358" t="s">
        <v>40</v>
      </c>
      <c r="T358" s="96" t="s">
        <v>1156</v>
      </c>
      <c r="U358" t="s">
        <v>85</v>
      </c>
      <c r="V358" t="s">
        <v>86</v>
      </c>
      <c r="W358" t="s">
        <v>87</v>
      </c>
      <c r="X358">
        <v>9000</v>
      </c>
      <c r="Y358" t="s">
        <v>88</v>
      </c>
      <c r="Z358" t="str">
        <f t="shared" si="63"/>
        <v>911</v>
      </c>
      <c r="AA358">
        <v>9111</v>
      </c>
      <c r="AB358" t="s">
        <v>89</v>
      </c>
      <c r="AC358" s="96" t="s">
        <v>1148</v>
      </c>
      <c r="AD358" t="s">
        <v>57</v>
      </c>
      <c r="AE358" s="2">
        <v>20846425</v>
      </c>
      <c r="AF358">
        <v>0</v>
      </c>
      <c r="AG358">
        <v>0</v>
      </c>
      <c r="AH358">
        <v>0</v>
      </c>
      <c r="AI358">
        <f t="shared" si="64"/>
        <v>0</v>
      </c>
      <c r="AJ358">
        <v>0</v>
      </c>
      <c r="AK358" s="1">
        <f t="shared" si="65"/>
        <v>0</v>
      </c>
      <c r="AL358">
        <v>0</v>
      </c>
      <c r="AM358">
        <v>0</v>
      </c>
      <c r="AN358">
        <v>0</v>
      </c>
      <c r="AO358" s="1">
        <f t="shared" si="55"/>
        <v>20846425</v>
      </c>
      <c r="AP358" s="1">
        <v>20846425</v>
      </c>
      <c r="AQ358">
        <v>0</v>
      </c>
      <c r="AR358">
        <v>0</v>
      </c>
      <c r="AS358">
        <v>0</v>
      </c>
      <c r="AT358" s="1">
        <v>20846425</v>
      </c>
    </row>
    <row r="359" spans="1:46" x14ac:dyDescent="0.3">
      <c r="A359" t="str">
        <f t="shared" si="56"/>
        <v>592111080015</v>
      </c>
      <c r="B359" s="99">
        <v>5</v>
      </c>
      <c r="C359" s="99" t="str">
        <f t="shared" si="57"/>
        <v>921</v>
      </c>
      <c r="D359" s="99" t="str">
        <f t="shared" si="58"/>
        <v>1</v>
      </c>
      <c r="E359" t="str">
        <f t="shared" si="59"/>
        <v>1</v>
      </c>
      <c r="F359" s="106" t="str">
        <f t="shared" si="60"/>
        <v>08</v>
      </c>
      <c r="G359" s="106" t="str">
        <f t="shared" si="61"/>
        <v>00</v>
      </c>
      <c r="H359" s="99">
        <v>15</v>
      </c>
      <c r="I359" t="str">
        <f t="shared" si="62"/>
        <v>1.5-01-26-04_26-4-006_26-08-9211-00</v>
      </c>
      <c r="J359" t="s">
        <v>491</v>
      </c>
      <c r="K359" t="s">
        <v>492</v>
      </c>
      <c r="L359" t="s">
        <v>81</v>
      </c>
      <c r="M359" t="s">
        <v>82</v>
      </c>
      <c r="N359" t="s">
        <v>49</v>
      </c>
      <c r="O359" t="s">
        <v>1166</v>
      </c>
      <c r="P359" t="s">
        <v>83</v>
      </c>
      <c r="Q359" t="s">
        <v>84</v>
      </c>
      <c r="R359">
        <v>4</v>
      </c>
      <c r="S359" t="s">
        <v>40</v>
      </c>
      <c r="T359" s="96" t="s">
        <v>1156</v>
      </c>
      <c r="U359" t="s">
        <v>85</v>
      </c>
      <c r="V359" t="s">
        <v>86</v>
      </c>
      <c r="W359" t="s">
        <v>87</v>
      </c>
      <c r="X359">
        <v>9000</v>
      </c>
      <c r="Y359" t="s">
        <v>88</v>
      </c>
      <c r="Z359" t="str">
        <f t="shared" si="63"/>
        <v>921</v>
      </c>
      <c r="AA359">
        <v>9211</v>
      </c>
      <c r="AB359" t="s">
        <v>90</v>
      </c>
      <c r="AC359" s="96" t="s">
        <v>1148</v>
      </c>
      <c r="AD359" t="s">
        <v>57</v>
      </c>
      <c r="AE359" s="2">
        <v>9761086.3900000006</v>
      </c>
      <c r="AF359">
        <v>0</v>
      </c>
      <c r="AG359">
        <v>0</v>
      </c>
      <c r="AH359">
        <v>0</v>
      </c>
      <c r="AI359">
        <f t="shared" si="64"/>
        <v>0</v>
      </c>
      <c r="AJ359">
        <v>0</v>
      </c>
      <c r="AK359" s="1">
        <f t="shared" si="65"/>
        <v>0</v>
      </c>
      <c r="AL359">
        <v>0</v>
      </c>
      <c r="AM359">
        <v>0</v>
      </c>
      <c r="AN359">
        <v>0</v>
      </c>
      <c r="AO359" s="1">
        <f t="shared" si="55"/>
        <v>9761086.3900000006</v>
      </c>
      <c r="AP359" s="1">
        <v>9761086.3900000006</v>
      </c>
      <c r="AQ359">
        <v>0</v>
      </c>
      <c r="AR359">
        <v>0</v>
      </c>
      <c r="AS359">
        <v>0</v>
      </c>
      <c r="AT359" s="1">
        <v>9761086.3900000006</v>
      </c>
    </row>
    <row r="360" spans="1:46" x14ac:dyDescent="0.3">
      <c r="A360" t="str">
        <f t="shared" si="56"/>
        <v>511311130315</v>
      </c>
      <c r="B360" s="99">
        <v>5</v>
      </c>
      <c r="C360" s="99" t="str">
        <f t="shared" si="57"/>
        <v>113</v>
      </c>
      <c r="D360" s="99" t="str">
        <f t="shared" si="58"/>
        <v>1</v>
      </c>
      <c r="E360" t="str">
        <f t="shared" si="59"/>
        <v>1</v>
      </c>
      <c r="F360" s="106">
        <f t="shared" si="60"/>
        <v>13</v>
      </c>
      <c r="G360" s="106" t="str">
        <f t="shared" si="61"/>
        <v>03</v>
      </c>
      <c r="H360" s="99">
        <v>15</v>
      </c>
      <c r="I360" t="str">
        <f t="shared" si="62"/>
        <v>1.5-01-26-05_26-1-008_26-13-1131-03</v>
      </c>
      <c r="J360" t="s">
        <v>491</v>
      </c>
      <c r="K360" t="s">
        <v>492</v>
      </c>
      <c r="L360" t="s">
        <v>81</v>
      </c>
      <c r="M360" t="s">
        <v>82</v>
      </c>
      <c r="N360" t="s">
        <v>383</v>
      </c>
      <c r="O360" t="s">
        <v>1171</v>
      </c>
      <c r="P360" t="s">
        <v>91</v>
      </c>
      <c r="Q360" t="s">
        <v>92</v>
      </c>
      <c r="R360">
        <v>1</v>
      </c>
      <c r="S360" t="s">
        <v>62</v>
      </c>
      <c r="T360" s="96">
        <v>13</v>
      </c>
      <c r="U360" t="s">
        <v>93</v>
      </c>
      <c r="V360" t="s">
        <v>384</v>
      </c>
      <c r="W360" t="s">
        <v>385</v>
      </c>
      <c r="X360">
        <v>1000</v>
      </c>
      <c r="Y360" t="s">
        <v>386</v>
      </c>
      <c r="Z360" t="str">
        <f t="shared" si="63"/>
        <v>113</v>
      </c>
      <c r="AA360">
        <v>1131</v>
      </c>
      <c r="AB360" t="s">
        <v>493</v>
      </c>
      <c r="AC360" s="96" t="s">
        <v>1151</v>
      </c>
      <c r="AD360" t="s">
        <v>389</v>
      </c>
      <c r="AE360" s="2">
        <v>212353767.59999999</v>
      </c>
      <c r="AF360" s="1">
        <v>212353767.59999999</v>
      </c>
      <c r="AG360" s="1">
        <v>37739852.189999998</v>
      </c>
      <c r="AH360" s="1">
        <v>37739852.189999998</v>
      </c>
      <c r="AI360">
        <f t="shared" si="64"/>
        <v>0</v>
      </c>
      <c r="AJ360" s="1">
        <v>37739852.189999998</v>
      </c>
      <c r="AK360" s="1">
        <f t="shared" si="65"/>
        <v>0</v>
      </c>
      <c r="AL360" s="1">
        <v>37739852.189999998</v>
      </c>
      <c r="AM360">
        <v>0</v>
      </c>
      <c r="AN360" s="1">
        <v>37739852.189999998</v>
      </c>
      <c r="AO360" s="1">
        <f t="shared" si="55"/>
        <v>174613915.41</v>
      </c>
      <c r="AP360">
        <v>0</v>
      </c>
      <c r="AQ360">
        <v>0</v>
      </c>
      <c r="AR360">
        <v>0</v>
      </c>
      <c r="AS360">
        <v>0</v>
      </c>
      <c r="AT360">
        <v>0</v>
      </c>
    </row>
    <row r="361" spans="1:46" x14ac:dyDescent="0.3">
      <c r="A361" t="str">
        <f t="shared" si="56"/>
        <v>513211130315</v>
      </c>
      <c r="B361" s="99">
        <v>5</v>
      </c>
      <c r="C361" s="99" t="str">
        <f t="shared" si="57"/>
        <v>132</v>
      </c>
      <c r="D361" s="99" t="str">
        <f t="shared" si="58"/>
        <v>1</v>
      </c>
      <c r="E361" t="str">
        <f t="shared" si="59"/>
        <v>1</v>
      </c>
      <c r="F361" s="106">
        <f t="shared" si="60"/>
        <v>13</v>
      </c>
      <c r="G361" s="106" t="str">
        <f t="shared" si="61"/>
        <v>03</v>
      </c>
      <c r="H361" s="99">
        <v>15</v>
      </c>
      <c r="I361" t="str">
        <f t="shared" si="62"/>
        <v>1.5-01-26-05_26-1-008_26-13-1321-03</v>
      </c>
      <c r="J361" t="s">
        <v>491</v>
      </c>
      <c r="K361" t="s">
        <v>492</v>
      </c>
      <c r="L361" t="s">
        <v>81</v>
      </c>
      <c r="M361" t="s">
        <v>82</v>
      </c>
      <c r="N361" t="s">
        <v>383</v>
      </c>
      <c r="O361" t="s">
        <v>1171</v>
      </c>
      <c r="P361" t="s">
        <v>91</v>
      </c>
      <c r="Q361" t="s">
        <v>92</v>
      </c>
      <c r="R361">
        <v>1</v>
      </c>
      <c r="S361" t="s">
        <v>62</v>
      </c>
      <c r="T361" s="96">
        <v>13</v>
      </c>
      <c r="U361" t="s">
        <v>93</v>
      </c>
      <c r="V361" t="s">
        <v>384</v>
      </c>
      <c r="W361" t="s">
        <v>385</v>
      </c>
      <c r="X361">
        <v>1000</v>
      </c>
      <c r="Y361" t="s">
        <v>386</v>
      </c>
      <c r="Z361" t="str">
        <f t="shared" si="63"/>
        <v>132</v>
      </c>
      <c r="AA361">
        <v>1321</v>
      </c>
      <c r="AB361" t="s">
        <v>475</v>
      </c>
      <c r="AC361" s="96" t="s">
        <v>1151</v>
      </c>
      <c r="AD361" t="s">
        <v>389</v>
      </c>
      <c r="AE361" s="2">
        <v>2949357.88</v>
      </c>
      <c r="AF361" s="1">
        <v>2949357.88</v>
      </c>
      <c r="AG361">
        <v>0</v>
      </c>
      <c r="AH361">
        <v>0</v>
      </c>
      <c r="AI361">
        <f t="shared" si="64"/>
        <v>0</v>
      </c>
      <c r="AJ361">
        <v>0</v>
      </c>
      <c r="AK361" s="1">
        <f t="shared" si="65"/>
        <v>0</v>
      </c>
      <c r="AL361">
        <v>0</v>
      </c>
      <c r="AM361">
        <v>0</v>
      </c>
      <c r="AN361">
        <v>0</v>
      </c>
      <c r="AO361" s="1">
        <f t="shared" si="55"/>
        <v>2949357.88</v>
      </c>
      <c r="AP361">
        <v>0</v>
      </c>
      <c r="AQ361">
        <v>0</v>
      </c>
      <c r="AR361">
        <v>0</v>
      </c>
      <c r="AS361">
        <v>0</v>
      </c>
      <c r="AT361">
        <v>0</v>
      </c>
    </row>
    <row r="362" spans="1:46" x14ac:dyDescent="0.3">
      <c r="A362" t="str">
        <f t="shared" si="56"/>
        <v>513221130315</v>
      </c>
      <c r="B362" s="99">
        <v>5</v>
      </c>
      <c r="C362" s="99" t="str">
        <f t="shared" si="57"/>
        <v>132</v>
      </c>
      <c r="D362" s="99" t="str">
        <f t="shared" si="58"/>
        <v>2</v>
      </c>
      <c r="E362" t="str">
        <f t="shared" si="59"/>
        <v>1</v>
      </c>
      <c r="F362" s="106">
        <f t="shared" si="60"/>
        <v>13</v>
      </c>
      <c r="G362" s="106" t="str">
        <f t="shared" si="61"/>
        <v>03</v>
      </c>
      <c r="H362" s="99">
        <v>15</v>
      </c>
      <c r="I362" t="str">
        <f t="shared" si="62"/>
        <v>1.5-01-26-05_26-1-008_26-13-1322-03</v>
      </c>
      <c r="J362" t="s">
        <v>491</v>
      </c>
      <c r="K362" t="s">
        <v>492</v>
      </c>
      <c r="L362" t="s">
        <v>81</v>
      </c>
      <c r="M362" t="s">
        <v>82</v>
      </c>
      <c r="N362" t="s">
        <v>383</v>
      </c>
      <c r="O362" t="s">
        <v>1171</v>
      </c>
      <c r="P362" t="s">
        <v>91</v>
      </c>
      <c r="Q362" t="s">
        <v>92</v>
      </c>
      <c r="R362">
        <v>1</v>
      </c>
      <c r="S362" t="s">
        <v>62</v>
      </c>
      <c r="T362" s="96">
        <v>13</v>
      </c>
      <c r="U362" t="s">
        <v>93</v>
      </c>
      <c r="V362" t="s">
        <v>384</v>
      </c>
      <c r="W362" t="s">
        <v>385</v>
      </c>
      <c r="X362">
        <v>1000</v>
      </c>
      <c r="Y362" t="s">
        <v>386</v>
      </c>
      <c r="Z362" t="str">
        <f t="shared" si="63"/>
        <v>132</v>
      </c>
      <c r="AA362">
        <v>1322</v>
      </c>
      <c r="AB362" t="s">
        <v>476</v>
      </c>
      <c r="AC362" s="96" t="s">
        <v>1151</v>
      </c>
      <c r="AD362" t="s">
        <v>389</v>
      </c>
      <c r="AE362" s="2">
        <v>29493578.829999998</v>
      </c>
      <c r="AF362" s="1">
        <v>29493578.829999998</v>
      </c>
      <c r="AG362" s="1">
        <v>18010.16</v>
      </c>
      <c r="AH362" s="1">
        <v>18010.16</v>
      </c>
      <c r="AI362">
        <f t="shared" si="64"/>
        <v>0</v>
      </c>
      <c r="AJ362" s="1">
        <v>18010.16</v>
      </c>
      <c r="AK362" s="1">
        <f t="shared" si="65"/>
        <v>0</v>
      </c>
      <c r="AL362" s="1">
        <v>18010.16</v>
      </c>
      <c r="AM362">
        <v>0</v>
      </c>
      <c r="AN362" s="1">
        <v>18010.16</v>
      </c>
      <c r="AO362" s="1">
        <f t="shared" si="55"/>
        <v>29475568.669999998</v>
      </c>
      <c r="AP362">
        <v>0</v>
      </c>
      <c r="AQ362">
        <v>0</v>
      </c>
      <c r="AR362">
        <v>0</v>
      </c>
      <c r="AS362">
        <v>0</v>
      </c>
      <c r="AT362">
        <v>0</v>
      </c>
    </row>
    <row r="363" spans="1:46" x14ac:dyDescent="0.3">
      <c r="A363" t="str">
        <f t="shared" si="56"/>
        <v>514111130315</v>
      </c>
      <c r="B363" s="99">
        <v>5</v>
      </c>
      <c r="C363" s="99" t="str">
        <f t="shared" si="57"/>
        <v>141</v>
      </c>
      <c r="D363" s="99" t="str">
        <f t="shared" si="58"/>
        <v>1</v>
      </c>
      <c r="E363" t="str">
        <f t="shared" si="59"/>
        <v>1</v>
      </c>
      <c r="F363" s="106">
        <f t="shared" si="60"/>
        <v>13</v>
      </c>
      <c r="G363" s="106" t="str">
        <f t="shared" si="61"/>
        <v>03</v>
      </c>
      <c r="H363" s="99">
        <v>15</v>
      </c>
      <c r="I363" t="str">
        <f t="shared" si="62"/>
        <v>1.5-01-26-05_26-1-008_26-13-1411-03</v>
      </c>
      <c r="J363" t="s">
        <v>491</v>
      </c>
      <c r="K363" t="s">
        <v>492</v>
      </c>
      <c r="L363" t="s">
        <v>81</v>
      </c>
      <c r="M363" t="s">
        <v>82</v>
      </c>
      <c r="N363" t="s">
        <v>383</v>
      </c>
      <c r="O363" t="s">
        <v>1171</v>
      </c>
      <c r="P363" t="s">
        <v>91</v>
      </c>
      <c r="Q363" t="s">
        <v>92</v>
      </c>
      <c r="R363">
        <v>1</v>
      </c>
      <c r="S363" t="s">
        <v>62</v>
      </c>
      <c r="T363" s="96">
        <v>13</v>
      </c>
      <c r="U363" t="s">
        <v>93</v>
      </c>
      <c r="V363" t="s">
        <v>384</v>
      </c>
      <c r="W363" t="s">
        <v>385</v>
      </c>
      <c r="X363">
        <v>1000</v>
      </c>
      <c r="Y363" t="s">
        <v>386</v>
      </c>
      <c r="Z363" t="str">
        <f t="shared" si="63"/>
        <v>141</v>
      </c>
      <c r="AA363">
        <v>1411</v>
      </c>
      <c r="AB363" t="s">
        <v>479</v>
      </c>
      <c r="AC363" s="96" t="s">
        <v>1151</v>
      </c>
      <c r="AD363" t="s">
        <v>389</v>
      </c>
      <c r="AE363" s="2">
        <v>12741226.060000001</v>
      </c>
      <c r="AF363" s="1">
        <v>12741226.060000001</v>
      </c>
      <c r="AG363">
        <v>0</v>
      </c>
      <c r="AH363">
        <v>0</v>
      </c>
      <c r="AI363">
        <f t="shared" si="64"/>
        <v>0</v>
      </c>
      <c r="AJ363">
        <v>0</v>
      </c>
      <c r="AK363" s="1">
        <f t="shared" si="65"/>
        <v>0</v>
      </c>
      <c r="AL363">
        <v>0</v>
      </c>
      <c r="AM363">
        <v>0</v>
      </c>
      <c r="AN363">
        <v>0</v>
      </c>
      <c r="AO363" s="1">
        <f t="shared" si="55"/>
        <v>12741226.060000001</v>
      </c>
      <c r="AP363">
        <v>0</v>
      </c>
      <c r="AQ363">
        <v>0</v>
      </c>
      <c r="AR363">
        <v>0</v>
      </c>
      <c r="AS363">
        <v>0</v>
      </c>
      <c r="AT363">
        <v>0</v>
      </c>
    </row>
    <row r="364" spans="1:46" x14ac:dyDescent="0.3">
      <c r="A364" t="str">
        <f t="shared" si="56"/>
        <v>514211130315</v>
      </c>
      <c r="B364" s="99">
        <v>5</v>
      </c>
      <c r="C364" s="99" t="str">
        <f t="shared" si="57"/>
        <v>142</v>
      </c>
      <c r="D364" s="99" t="str">
        <f t="shared" si="58"/>
        <v>1</v>
      </c>
      <c r="E364" t="str">
        <f t="shared" si="59"/>
        <v>1</v>
      </c>
      <c r="F364" s="106">
        <f t="shared" si="60"/>
        <v>13</v>
      </c>
      <c r="G364" s="106" t="str">
        <f t="shared" si="61"/>
        <v>03</v>
      </c>
      <c r="H364" s="99">
        <v>15</v>
      </c>
      <c r="I364" t="str">
        <f t="shared" si="62"/>
        <v>1.5-01-26-05_26-1-008_26-13-1421-03</v>
      </c>
      <c r="J364" t="s">
        <v>491</v>
      </c>
      <c r="K364" t="s">
        <v>492</v>
      </c>
      <c r="L364" t="s">
        <v>81</v>
      </c>
      <c r="M364" t="s">
        <v>82</v>
      </c>
      <c r="N364" t="s">
        <v>383</v>
      </c>
      <c r="O364" t="s">
        <v>1171</v>
      </c>
      <c r="P364" t="s">
        <v>91</v>
      </c>
      <c r="Q364" t="s">
        <v>92</v>
      </c>
      <c r="R364">
        <v>1</v>
      </c>
      <c r="S364" t="s">
        <v>62</v>
      </c>
      <c r="T364" s="96">
        <v>13</v>
      </c>
      <c r="U364" t="s">
        <v>93</v>
      </c>
      <c r="V364" t="s">
        <v>384</v>
      </c>
      <c r="W364" t="s">
        <v>385</v>
      </c>
      <c r="X364">
        <v>1000</v>
      </c>
      <c r="Y364" t="s">
        <v>386</v>
      </c>
      <c r="Z364" t="str">
        <f t="shared" si="63"/>
        <v>142</v>
      </c>
      <c r="AA364">
        <v>1421</v>
      </c>
      <c r="AB364" t="s">
        <v>480</v>
      </c>
      <c r="AC364" s="96" t="s">
        <v>1151</v>
      </c>
      <c r="AD364" t="s">
        <v>389</v>
      </c>
      <c r="AE364" s="2">
        <v>6370613.0300000003</v>
      </c>
      <c r="AF364" s="1">
        <v>6370613.0300000003</v>
      </c>
      <c r="AG364" s="1">
        <v>898398.7</v>
      </c>
      <c r="AH364" s="1">
        <v>898398.7</v>
      </c>
      <c r="AI364">
        <f t="shared" si="64"/>
        <v>0</v>
      </c>
      <c r="AJ364" s="1">
        <v>898398.7</v>
      </c>
      <c r="AK364" s="1">
        <f t="shared" si="65"/>
        <v>0</v>
      </c>
      <c r="AL364" s="1">
        <v>898398.7</v>
      </c>
      <c r="AM364">
        <v>0</v>
      </c>
      <c r="AN364" s="1">
        <v>898398.7</v>
      </c>
      <c r="AO364" s="1">
        <f t="shared" si="55"/>
        <v>5472214.3300000001</v>
      </c>
      <c r="AP364">
        <v>0</v>
      </c>
      <c r="AQ364">
        <v>0</v>
      </c>
      <c r="AR364">
        <v>0</v>
      </c>
      <c r="AS364">
        <v>0</v>
      </c>
      <c r="AT364">
        <v>0</v>
      </c>
    </row>
    <row r="365" spans="1:46" x14ac:dyDescent="0.3">
      <c r="A365" t="str">
        <f t="shared" si="56"/>
        <v>514311130315</v>
      </c>
      <c r="B365" s="99">
        <v>5</v>
      </c>
      <c r="C365" s="99" t="str">
        <f t="shared" si="57"/>
        <v>143</v>
      </c>
      <c r="D365" s="99" t="str">
        <f t="shared" si="58"/>
        <v>1</v>
      </c>
      <c r="E365" t="str">
        <f t="shared" si="59"/>
        <v>1</v>
      </c>
      <c r="F365" s="106">
        <f t="shared" si="60"/>
        <v>13</v>
      </c>
      <c r="G365" s="106" t="str">
        <f t="shared" si="61"/>
        <v>03</v>
      </c>
      <c r="H365" s="99">
        <v>15</v>
      </c>
      <c r="I365" t="str">
        <f t="shared" si="62"/>
        <v>1.5-01-26-05_26-1-008_26-13-1431-03</v>
      </c>
      <c r="J365" t="s">
        <v>491</v>
      </c>
      <c r="K365" t="s">
        <v>492</v>
      </c>
      <c r="L365" t="s">
        <v>81</v>
      </c>
      <c r="M365" t="s">
        <v>82</v>
      </c>
      <c r="N365" t="s">
        <v>383</v>
      </c>
      <c r="O365" t="s">
        <v>1171</v>
      </c>
      <c r="P365" t="s">
        <v>91</v>
      </c>
      <c r="Q365" t="s">
        <v>92</v>
      </c>
      <c r="R365">
        <v>1</v>
      </c>
      <c r="S365" t="s">
        <v>62</v>
      </c>
      <c r="T365" s="96">
        <v>13</v>
      </c>
      <c r="U365" t="s">
        <v>93</v>
      </c>
      <c r="V365" t="s">
        <v>384</v>
      </c>
      <c r="W365" t="s">
        <v>385</v>
      </c>
      <c r="X365">
        <v>1000</v>
      </c>
      <c r="Y365" t="s">
        <v>386</v>
      </c>
      <c r="Z365" t="str">
        <f t="shared" si="63"/>
        <v>143</v>
      </c>
      <c r="AA365">
        <v>1431</v>
      </c>
      <c r="AB365" t="s">
        <v>481</v>
      </c>
      <c r="AC365" s="96" t="s">
        <v>1151</v>
      </c>
      <c r="AD365" t="s">
        <v>389</v>
      </c>
      <c r="AE365" s="2">
        <v>4247075.3499999996</v>
      </c>
      <c r="AF365" s="1">
        <v>4247075.3499999996</v>
      </c>
      <c r="AG365" s="1">
        <v>598947.94999999995</v>
      </c>
      <c r="AH365" s="1">
        <v>598947.94999999995</v>
      </c>
      <c r="AI365">
        <f t="shared" si="64"/>
        <v>0</v>
      </c>
      <c r="AJ365" s="1">
        <v>598947.94999999995</v>
      </c>
      <c r="AK365" s="1">
        <f t="shared" si="65"/>
        <v>0</v>
      </c>
      <c r="AL365" s="1">
        <v>598947.94999999995</v>
      </c>
      <c r="AM365">
        <v>0</v>
      </c>
      <c r="AN365" s="1">
        <v>598947.94999999995</v>
      </c>
      <c r="AO365" s="1">
        <f t="shared" si="55"/>
        <v>3648127.3999999994</v>
      </c>
      <c r="AP365">
        <v>0</v>
      </c>
      <c r="AQ365">
        <v>0</v>
      </c>
      <c r="AR365">
        <v>0</v>
      </c>
      <c r="AS365">
        <v>0</v>
      </c>
      <c r="AT365">
        <v>0</v>
      </c>
    </row>
    <row r="366" spans="1:46" x14ac:dyDescent="0.3">
      <c r="A366" t="str">
        <f t="shared" si="56"/>
        <v>514321130315</v>
      </c>
      <c r="B366" s="99">
        <v>5</v>
      </c>
      <c r="C366" s="99" t="str">
        <f t="shared" si="57"/>
        <v>143</v>
      </c>
      <c r="D366" s="99" t="str">
        <f t="shared" si="58"/>
        <v>2</v>
      </c>
      <c r="E366" t="str">
        <f t="shared" si="59"/>
        <v>1</v>
      </c>
      <c r="F366" s="106">
        <f t="shared" si="60"/>
        <v>13</v>
      </c>
      <c r="G366" s="106" t="str">
        <f t="shared" si="61"/>
        <v>03</v>
      </c>
      <c r="H366" s="99">
        <v>15</v>
      </c>
      <c r="I366" t="str">
        <f t="shared" si="62"/>
        <v>1.5-01-26-05_26-1-008_26-13-1432-03</v>
      </c>
      <c r="J366" t="s">
        <v>491</v>
      </c>
      <c r="K366" t="s">
        <v>492</v>
      </c>
      <c r="L366" t="s">
        <v>81</v>
      </c>
      <c r="M366" t="s">
        <v>82</v>
      </c>
      <c r="N366" t="s">
        <v>383</v>
      </c>
      <c r="O366" t="s">
        <v>1171</v>
      </c>
      <c r="P366" t="s">
        <v>91</v>
      </c>
      <c r="Q366" t="s">
        <v>92</v>
      </c>
      <c r="R366">
        <v>1</v>
      </c>
      <c r="S366" t="s">
        <v>62</v>
      </c>
      <c r="T366" s="96">
        <v>13</v>
      </c>
      <c r="U366" t="s">
        <v>93</v>
      </c>
      <c r="V366" t="s">
        <v>384</v>
      </c>
      <c r="W366" t="s">
        <v>385</v>
      </c>
      <c r="X366">
        <v>1000</v>
      </c>
      <c r="Y366" t="s">
        <v>386</v>
      </c>
      <c r="Z366" t="str">
        <f t="shared" si="63"/>
        <v>143</v>
      </c>
      <c r="AA366">
        <v>1432</v>
      </c>
      <c r="AB366" t="s">
        <v>482</v>
      </c>
      <c r="AC366" s="96" t="s">
        <v>1151</v>
      </c>
      <c r="AD366" t="s">
        <v>389</v>
      </c>
      <c r="AE366" s="2">
        <v>37161909.329999998</v>
      </c>
      <c r="AF366" s="1">
        <v>37161909.329999998</v>
      </c>
      <c r="AG366" s="1">
        <v>5240717.7</v>
      </c>
      <c r="AH366" s="1">
        <v>5240717.7</v>
      </c>
      <c r="AI366">
        <f t="shared" si="64"/>
        <v>0</v>
      </c>
      <c r="AJ366" s="1">
        <v>5240717.7</v>
      </c>
      <c r="AK366" s="1">
        <f t="shared" si="65"/>
        <v>0</v>
      </c>
      <c r="AL366" s="1">
        <v>5240717.7</v>
      </c>
      <c r="AM366">
        <v>0</v>
      </c>
      <c r="AN366" s="1">
        <v>5240717.7</v>
      </c>
      <c r="AO366" s="1">
        <f t="shared" si="55"/>
        <v>31921191.629999999</v>
      </c>
      <c r="AP366">
        <v>0</v>
      </c>
      <c r="AQ366">
        <v>0</v>
      </c>
      <c r="AR366">
        <v>0</v>
      </c>
      <c r="AS366">
        <v>0</v>
      </c>
      <c r="AT366">
        <v>0</v>
      </c>
    </row>
    <row r="367" spans="1:46" x14ac:dyDescent="0.3">
      <c r="A367" s="3" t="str">
        <f t="shared" si="56"/>
        <v>515911130315</v>
      </c>
      <c r="B367" s="99">
        <v>5</v>
      </c>
      <c r="C367" s="99" t="str">
        <f t="shared" si="57"/>
        <v>159</v>
      </c>
      <c r="D367" s="99" t="str">
        <f t="shared" si="58"/>
        <v>1</v>
      </c>
      <c r="E367" t="str">
        <f t="shared" si="59"/>
        <v>1</v>
      </c>
      <c r="F367" s="106">
        <f t="shared" si="60"/>
        <v>13</v>
      </c>
      <c r="G367" s="106" t="str">
        <f t="shared" si="61"/>
        <v>03</v>
      </c>
      <c r="H367" s="99">
        <v>15</v>
      </c>
      <c r="I367" t="str">
        <f t="shared" si="62"/>
        <v>1.5-01-26-05_26-1-008_26-13-1591-03</v>
      </c>
      <c r="J367" t="s">
        <v>491</v>
      </c>
      <c r="K367" t="s">
        <v>492</v>
      </c>
      <c r="L367" t="s">
        <v>81</v>
      </c>
      <c r="M367" t="s">
        <v>82</v>
      </c>
      <c r="N367" t="s">
        <v>383</v>
      </c>
      <c r="O367" t="s">
        <v>1171</v>
      </c>
      <c r="P367" t="s">
        <v>91</v>
      </c>
      <c r="Q367" t="s">
        <v>92</v>
      </c>
      <c r="R367">
        <v>1</v>
      </c>
      <c r="S367" t="s">
        <v>62</v>
      </c>
      <c r="T367" s="96">
        <v>13</v>
      </c>
      <c r="U367" t="s">
        <v>93</v>
      </c>
      <c r="V367" t="s">
        <v>384</v>
      </c>
      <c r="W367" t="s">
        <v>385</v>
      </c>
      <c r="X367">
        <v>1000</v>
      </c>
      <c r="Y367" t="s">
        <v>386</v>
      </c>
      <c r="Z367" t="str">
        <f t="shared" si="63"/>
        <v>159</v>
      </c>
      <c r="AA367">
        <v>1591</v>
      </c>
      <c r="AB367" t="s">
        <v>388</v>
      </c>
      <c r="AC367" s="96" t="s">
        <v>1151</v>
      </c>
      <c r="AD367" t="s">
        <v>389</v>
      </c>
      <c r="AE367" s="2">
        <v>7473563.8399999999</v>
      </c>
      <c r="AF367">
        <v>0</v>
      </c>
      <c r="AG367" s="1">
        <v>7314059.6500000004</v>
      </c>
      <c r="AH367" s="1">
        <v>7314059.6500000004</v>
      </c>
      <c r="AI367">
        <f t="shared" si="64"/>
        <v>0</v>
      </c>
      <c r="AJ367" s="1">
        <v>7314059.6500000004</v>
      </c>
      <c r="AK367" s="1">
        <f t="shared" si="65"/>
        <v>0</v>
      </c>
      <c r="AL367" s="1">
        <v>7314059.6500000004</v>
      </c>
      <c r="AM367">
        <v>0</v>
      </c>
      <c r="AN367" s="1">
        <v>7314059.6500000004</v>
      </c>
      <c r="AO367" s="1">
        <f t="shared" si="55"/>
        <v>159504.18999999948</v>
      </c>
      <c r="AP367">
        <v>0</v>
      </c>
      <c r="AQ367" s="1">
        <v>7473563.8399999999</v>
      </c>
      <c r="AR367">
        <v>0</v>
      </c>
      <c r="AS367">
        <v>0</v>
      </c>
      <c r="AT367" s="1">
        <v>7473563.8399999999</v>
      </c>
    </row>
    <row r="368" spans="1:46" x14ac:dyDescent="0.3">
      <c r="A368" t="str">
        <f t="shared" si="56"/>
        <v>511111120115</v>
      </c>
      <c r="B368" s="99">
        <v>5</v>
      </c>
      <c r="C368" s="99" t="str">
        <f t="shared" si="57"/>
        <v>111</v>
      </c>
      <c r="D368" s="99" t="str">
        <f t="shared" si="58"/>
        <v>1</v>
      </c>
      <c r="E368" t="str">
        <f t="shared" si="59"/>
        <v>1</v>
      </c>
      <c r="F368" s="106">
        <f t="shared" si="60"/>
        <v>12</v>
      </c>
      <c r="G368" s="106" t="str">
        <f t="shared" si="61"/>
        <v>01</v>
      </c>
      <c r="H368" s="99">
        <v>15</v>
      </c>
      <c r="I368" t="str">
        <f t="shared" si="62"/>
        <v>1.5-01-26-05_26-4-008_26-12-1111-01</v>
      </c>
      <c r="J368" t="s">
        <v>491</v>
      </c>
      <c r="K368" t="s">
        <v>492</v>
      </c>
      <c r="L368" t="s">
        <v>81</v>
      </c>
      <c r="M368" t="s">
        <v>82</v>
      </c>
      <c r="N368" t="s">
        <v>383</v>
      </c>
      <c r="O368" t="s">
        <v>1171</v>
      </c>
      <c r="P368" t="s">
        <v>91</v>
      </c>
      <c r="Q368" t="s">
        <v>92</v>
      </c>
      <c r="R368">
        <v>4</v>
      </c>
      <c r="S368" t="s">
        <v>40</v>
      </c>
      <c r="T368" s="96">
        <v>12</v>
      </c>
      <c r="U368" t="s">
        <v>386</v>
      </c>
      <c r="V368" t="s">
        <v>384</v>
      </c>
      <c r="W368" t="s">
        <v>385</v>
      </c>
      <c r="X368">
        <v>1000</v>
      </c>
      <c r="Y368" t="s">
        <v>386</v>
      </c>
      <c r="Z368" t="str">
        <f t="shared" si="63"/>
        <v>111</v>
      </c>
      <c r="AA368">
        <v>1111</v>
      </c>
      <c r="AB368" t="s">
        <v>494</v>
      </c>
      <c r="AC368" s="96" t="s">
        <v>1149</v>
      </c>
      <c r="AD368" t="s">
        <v>484</v>
      </c>
      <c r="AE368" s="2">
        <v>14346960</v>
      </c>
      <c r="AF368" s="1">
        <v>14346960</v>
      </c>
      <c r="AG368" s="1">
        <v>2988945.75</v>
      </c>
      <c r="AH368" s="1">
        <v>2988945.75</v>
      </c>
      <c r="AI368">
        <f t="shared" si="64"/>
        <v>0</v>
      </c>
      <c r="AJ368" s="1">
        <v>2988945.75</v>
      </c>
      <c r="AK368" s="1">
        <f t="shared" si="65"/>
        <v>0</v>
      </c>
      <c r="AL368" s="1">
        <v>2988945.75</v>
      </c>
      <c r="AM368">
        <v>0</v>
      </c>
      <c r="AN368" s="1">
        <v>2988945.75</v>
      </c>
      <c r="AO368" s="1">
        <f t="shared" si="55"/>
        <v>11358014.25</v>
      </c>
      <c r="AP368">
        <v>0</v>
      </c>
      <c r="AQ368">
        <v>0</v>
      </c>
      <c r="AR368">
        <v>0</v>
      </c>
      <c r="AS368">
        <v>0</v>
      </c>
      <c r="AT368">
        <v>0</v>
      </c>
    </row>
    <row r="369" spans="1:46" x14ac:dyDescent="0.3">
      <c r="A369" t="str">
        <f t="shared" si="56"/>
        <v>511311120115</v>
      </c>
      <c r="B369" s="99">
        <v>5</v>
      </c>
      <c r="C369" s="99" t="str">
        <f t="shared" si="57"/>
        <v>113</v>
      </c>
      <c r="D369" s="99" t="str">
        <f t="shared" si="58"/>
        <v>1</v>
      </c>
      <c r="E369" t="str">
        <f t="shared" si="59"/>
        <v>1</v>
      </c>
      <c r="F369" s="106">
        <f t="shared" si="60"/>
        <v>12</v>
      </c>
      <c r="G369" s="106" t="str">
        <f t="shared" si="61"/>
        <v>01</v>
      </c>
      <c r="H369" s="99">
        <v>15</v>
      </c>
      <c r="I369" t="str">
        <f t="shared" si="62"/>
        <v>1.5-01-26-05_26-4-008_26-12-1131-01</v>
      </c>
      <c r="J369" t="s">
        <v>491</v>
      </c>
      <c r="K369" t="s">
        <v>492</v>
      </c>
      <c r="L369" t="s">
        <v>81</v>
      </c>
      <c r="M369" t="s">
        <v>82</v>
      </c>
      <c r="N369" t="s">
        <v>383</v>
      </c>
      <c r="O369" t="s">
        <v>1171</v>
      </c>
      <c r="P369" t="s">
        <v>91</v>
      </c>
      <c r="Q369" t="s">
        <v>92</v>
      </c>
      <c r="R369">
        <v>4</v>
      </c>
      <c r="S369" t="s">
        <v>40</v>
      </c>
      <c r="T369" s="96">
        <v>12</v>
      </c>
      <c r="U369" t="s">
        <v>386</v>
      </c>
      <c r="V369" t="s">
        <v>384</v>
      </c>
      <c r="W369" t="s">
        <v>385</v>
      </c>
      <c r="X369">
        <v>1000</v>
      </c>
      <c r="Y369" t="s">
        <v>386</v>
      </c>
      <c r="Z369" t="str">
        <f t="shared" si="63"/>
        <v>113</v>
      </c>
      <c r="AA369">
        <v>1131</v>
      </c>
      <c r="AB369" t="s">
        <v>493</v>
      </c>
      <c r="AC369" s="96" t="s">
        <v>1149</v>
      </c>
      <c r="AD369" t="s">
        <v>484</v>
      </c>
      <c r="AE369" s="2">
        <v>705161521.26999998</v>
      </c>
      <c r="AF369" s="1">
        <v>705161521.26999998</v>
      </c>
      <c r="AG369" s="1">
        <v>138879166.16</v>
      </c>
      <c r="AH369" s="1">
        <v>138879166.16</v>
      </c>
      <c r="AI369">
        <f t="shared" si="64"/>
        <v>0</v>
      </c>
      <c r="AJ369" s="1">
        <v>138879166.16</v>
      </c>
      <c r="AK369" s="1">
        <f t="shared" si="65"/>
        <v>0</v>
      </c>
      <c r="AL369" s="1">
        <v>138879166.16</v>
      </c>
      <c r="AM369">
        <v>0</v>
      </c>
      <c r="AN369" s="1">
        <v>138879166.16</v>
      </c>
      <c r="AO369" s="1">
        <f t="shared" si="55"/>
        <v>566282355.11000001</v>
      </c>
      <c r="AP369">
        <v>0</v>
      </c>
      <c r="AQ369">
        <v>0</v>
      </c>
      <c r="AR369">
        <v>0</v>
      </c>
      <c r="AS369">
        <v>0</v>
      </c>
      <c r="AT369">
        <v>0</v>
      </c>
    </row>
    <row r="370" spans="1:46" x14ac:dyDescent="0.3">
      <c r="A370" t="str">
        <f t="shared" si="56"/>
        <v>513211120115</v>
      </c>
      <c r="B370" s="99">
        <v>5</v>
      </c>
      <c r="C370" s="99" t="str">
        <f t="shared" si="57"/>
        <v>132</v>
      </c>
      <c r="D370" s="99" t="str">
        <f t="shared" si="58"/>
        <v>1</v>
      </c>
      <c r="E370" t="str">
        <f t="shared" si="59"/>
        <v>1</v>
      </c>
      <c r="F370" s="106">
        <f t="shared" si="60"/>
        <v>12</v>
      </c>
      <c r="G370" s="106" t="str">
        <f t="shared" si="61"/>
        <v>01</v>
      </c>
      <c r="H370" s="99">
        <v>15</v>
      </c>
      <c r="I370" t="str">
        <f t="shared" si="62"/>
        <v>1.5-01-26-05_26-4-008_26-12-1321-01</v>
      </c>
      <c r="J370" t="s">
        <v>491</v>
      </c>
      <c r="K370" t="s">
        <v>492</v>
      </c>
      <c r="L370" t="s">
        <v>81</v>
      </c>
      <c r="M370" t="s">
        <v>82</v>
      </c>
      <c r="N370" t="s">
        <v>383</v>
      </c>
      <c r="O370" t="s">
        <v>1171</v>
      </c>
      <c r="P370" t="s">
        <v>91</v>
      </c>
      <c r="Q370" t="s">
        <v>92</v>
      </c>
      <c r="R370">
        <v>4</v>
      </c>
      <c r="S370" t="s">
        <v>40</v>
      </c>
      <c r="T370" s="96">
        <v>12</v>
      </c>
      <c r="U370" t="s">
        <v>386</v>
      </c>
      <c r="V370" t="s">
        <v>384</v>
      </c>
      <c r="W370" t="s">
        <v>385</v>
      </c>
      <c r="X370">
        <v>1000</v>
      </c>
      <c r="Y370" t="s">
        <v>386</v>
      </c>
      <c r="Z370" t="str">
        <f t="shared" si="63"/>
        <v>132</v>
      </c>
      <c r="AA370">
        <v>1321</v>
      </c>
      <c r="AB370" t="s">
        <v>475</v>
      </c>
      <c r="AC370" s="96" t="s">
        <v>1149</v>
      </c>
      <c r="AD370" t="s">
        <v>484</v>
      </c>
      <c r="AE370" s="2">
        <v>9993173.3499999996</v>
      </c>
      <c r="AF370" s="1">
        <v>9993160.5</v>
      </c>
      <c r="AG370" s="1">
        <v>46006.39</v>
      </c>
      <c r="AH370" s="1">
        <v>46006.39</v>
      </c>
      <c r="AI370">
        <f t="shared" si="64"/>
        <v>0</v>
      </c>
      <c r="AJ370" s="1">
        <v>46006.39</v>
      </c>
      <c r="AK370" s="1">
        <f t="shared" si="65"/>
        <v>7187.0299999999988</v>
      </c>
      <c r="AL370" s="1">
        <v>38819.360000000001</v>
      </c>
      <c r="AM370">
        <v>0</v>
      </c>
      <c r="AN370" s="1">
        <v>20930.189999999999</v>
      </c>
      <c r="AO370" s="1">
        <f t="shared" si="55"/>
        <v>9947166.959999999</v>
      </c>
      <c r="AP370">
        <v>0</v>
      </c>
      <c r="AQ370">
        <v>12.85</v>
      </c>
      <c r="AR370">
        <v>0</v>
      </c>
      <c r="AS370">
        <v>0</v>
      </c>
      <c r="AT370">
        <v>12.85</v>
      </c>
    </row>
    <row r="371" spans="1:46" x14ac:dyDescent="0.3">
      <c r="A371" t="str">
        <f t="shared" si="56"/>
        <v>513221120115</v>
      </c>
      <c r="B371" s="99">
        <v>5</v>
      </c>
      <c r="C371" s="99" t="str">
        <f t="shared" si="57"/>
        <v>132</v>
      </c>
      <c r="D371" s="99" t="str">
        <f t="shared" si="58"/>
        <v>2</v>
      </c>
      <c r="E371" t="str">
        <f t="shared" si="59"/>
        <v>1</v>
      </c>
      <c r="F371" s="106">
        <f t="shared" si="60"/>
        <v>12</v>
      </c>
      <c r="G371" s="106" t="str">
        <f t="shared" si="61"/>
        <v>01</v>
      </c>
      <c r="H371" s="99">
        <v>15</v>
      </c>
      <c r="I371" t="str">
        <f t="shared" si="62"/>
        <v>1.5-01-26-05_26-4-008_26-12-1322-01</v>
      </c>
      <c r="J371" t="s">
        <v>491</v>
      </c>
      <c r="K371" t="s">
        <v>492</v>
      </c>
      <c r="L371" t="s">
        <v>81</v>
      </c>
      <c r="M371" t="s">
        <v>82</v>
      </c>
      <c r="N371" t="s">
        <v>383</v>
      </c>
      <c r="O371" t="s">
        <v>1171</v>
      </c>
      <c r="P371" t="s">
        <v>91</v>
      </c>
      <c r="Q371" t="s">
        <v>92</v>
      </c>
      <c r="R371">
        <v>4</v>
      </c>
      <c r="S371" t="s">
        <v>40</v>
      </c>
      <c r="T371" s="96">
        <v>12</v>
      </c>
      <c r="U371" t="s">
        <v>386</v>
      </c>
      <c r="V371" t="s">
        <v>384</v>
      </c>
      <c r="W371" t="s">
        <v>385</v>
      </c>
      <c r="X371">
        <v>1000</v>
      </c>
      <c r="Y371" t="s">
        <v>386</v>
      </c>
      <c r="Z371" t="str">
        <f t="shared" si="63"/>
        <v>132</v>
      </c>
      <c r="AA371">
        <v>1322</v>
      </c>
      <c r="AB371" t="s">
        <v>476</v>
      </c>
      <c r="AC371" s="96" t="s">
        <v>1149</v>
      </c>
      <c r="AD371" t="s">
        <v>484</v>
      </c>
      <c r="AE371" s="2">
        <v>99931733.510000005</v>
      </c>
      <c r="AF371" s="1">
        <v>99931732.659999996</v>
      </c>
      <c r="AG371" s="1">
        <v>338312.14</v>
      </c>
      <c r="AH371" s="1">
        <v>338312.14</v>
      </c>
      <c r="AI371">
        <f t="shared" si="64"/>
        <v>0</v>
      </c>
      <c r="AJ371" s="1">
        <v>338312.14</v>
      </c>
      <c r="AK371" s="1">
        <f t="shared" si="65"/>
        <v>79052.830000000016</v>
      </c>
      <c r="AL371" s="1">
        <v>259259.31</v>
      </c>
      <c r="AM371">
        <v>0</v>
      </c>
      <c r="AN371" s="1">
        <v>106120.08</v>
      </c>
      <c r="AO371" s="1">
        <f t="shared" si="55"/>
        <v>99593421.370000005</v>
      </c>
      <c r="AP371">
        <v>0</v>
      </c>
      <c r="AQ371">
        <v>0.85</v>
      </c>
      <c r="AR371">
        <v>0</v>
      </c>
      <c r="AS371">
        <v>0</v>
      </c>
      <c r="AT371">
        <v>0.85</v>
      </c>
    </row>
    <row r="372" spans="1:46" x14ac:dyDescent="0.3">
      <c r="A372" t="str">
        <f t="shared" si="56"/>
        <v>513221120215</v>
      </c>
      <c r="B372" s="99">
        <v>5</v>
      </c>
      <c r="C372" s="99" t="str">
        <f t="shared" si="57"/>
        <v>132</v>
      </c>
      <c r="D372" s="99" t="str">
        <f t="shared" si="58"/>
        <v>2</v>
      </c>
      <c r="E372" t="str">
        <f t="shared" si="59"/>
        <v>1</v>
      </c>
      <c r="F372" s="106">
        <f t="shared" si="60"/>
        <v>12</v>
      </c>
      <c r="G372" s="106" t="str">
        <f t="shared" si="61"/>
        <v>02</v>
      </c>
      <c r="H372" s="99">
        <v>15</v>
      </c>
      <c r="I372" t="str">
        <f t="shared" si="62"/>
        <v>1.5-01-26-05_26-4-008_26-12-1322-02</v>
      </c>
      <c r="J372" t="s">
        <v>491</v>
      </c>
      <c r="K372" t="s">
        <v>492</v>
      </c>
      <c r="L372" t="s">
        <v>81</v>
      </c>
      <c r="M372" t="s">
        <v>82</v>
      </c>
      <c r="N372" t="s">
        <v>383</v>
      </c>
      <c r="O372" t="s">
        <v>1171</v>
      </c>
      <c r="P372" t="s">
        <v>91</v>
      </c>
      <c r="Q372" t="s">
        <v>92</v>
      </c>
      <c r="R372">
        <v>4</v>
      </c>
      <c r="S372" t="s">
        <v>40</v>
      </c>
      <c r="T372" s="96">
        <v>12</v>
      </c>
      <c r="U372" t="s">
        <v>386</v>
      </c>
      <c r="V372" t="s">
        <v>384</v>
      </c>
      <c r="W372" t="s">
        <v>385</v>
      </c>
      <c r="X372">
        <v>1000</v>
      </c>
      <c r="Y372" t="s">
        <v>386</v>
      </c>
      <c r="Z372" t="str">
        <f t="shared" si="63"/>
        <v>132</v>
      </c>
      <c r="AA372">
        <v>1322</v>
      </c>
      <c r="AB372" t="s">
        <v>476</v>
      </c>
      <c r="AC372" s="96" t="s">
        <v>1150</v>
      </c>
      <c r="AD372" t="s">
        <v>473</v>
      </c>
      <c r="AE372" s="2">
        <v>0</v>
      </c>
      <c r="AF372" s="1">
        <v>8130779.7400000002</v>
      </c>
      <c r="AG372">
        <v>0</v>
      </c>
      <c r="AH372">
        <v>0</v>
      </c>
      <c r="AI372">
        <f t="shared" si="64"/>
        <v>0</v>
      </c>
      <c r="AJ372">
        <v>0</v>
      </c>
      <c r="AK372" s="1">
        <f t="shared" si="65"/>
        <v>0</v>
      </c>
      <c r="AL372">
        <v>0</v>
      </c>
      <c r="AM372">
        <v>0</v>
      </c>
      <c r="AN372">
        <v>0</v>
      </c>
      <c r="AO372" s="1">
        <f t="shared" si="55"/>
        <v>0</v>
      </c>
      <c r="AP372">
        <v>0</v>
      </c>
      <c r="AQ372">
        <v>0</v>
      </c>
      <c r="AR372">
        <v>0</v>
      </c>
      <c r="AS372" s="1">
        <v>8130779.7400000002</v>
      </c>
      <c r="AT372" s="1">
        <v>-8130779.7400000002</v>
      </c>
    </row>
    <row r="373" spans="1:46" x14ac:dyDescent="0.3">
      <c r="A373" t="str">
        <f t="shared" si="56"/>
        <v>514111120115</v>
      </c>
      <c r="B373" s="99">
        <v>5</v>
      </c>
      <c r="C373" s="99" t="str">
        <f t="shared" si="57"/>
        <v>141</v>
      </c>
      <c r="D373" s="99" t="str">
        <f t="shared" si="58"/>
        <v>1</v>
      </c>
      <c r="E373" t="str">
        <f t="shared" si="59"/>
        <v>1</v>
      </c>
      <c r="F373" s="106">
        <f t="shared" si="60"/>
        <v>12</v>
      </c>
      <c r="G373" s="106" t="str">
        <f t="shared" si="61"/>
        <v>01</v>
      </c>
      <c r="H373" s="99">
        <v>15</v>
      </c>
      <c r="I373" t="str">
        <f t="shared" si="62"/>
        <v>1.5-01-26-05_26-4-008_26-12-1411-01</v>
      </c>
      <c r="J373" t="s">
        <v>491</v>
      </c>
      <c r="K373" t="s">
        <v>492</v>
      </c>
      <c r="L373" t="s">
        <v>81</v>
      </c>
      <c r="M373" t="s">
        <v>82</v>
      </c>
      <c r="N373" t="s">
        <v>383</v>
      </c>
      <c r="O373" t="s">
        <v>1171</v>
      </c>
      <c r="P373" t="s">
        <v>91</v>
      </c>
      <c r="Q373" t="s">
        <v>92</v>
      </c>
      <c r="R373">
        <v>4</v>
      </c>
      <c r="S373" t="s">
        <v>40</v>
      </c>
      <c r="T373" s="96">
        <v>12</v>
      </c>
      <c r="U373" t="s">
        <v>386</v>
      </c>
      <c r="V373" t="s">
        <v>384</v>
      </c>
      <c r="W373" t="s">
        <v>385</v>
      </c>
      <c r="X373">
        <v>1000</v>
      </c>
      <c r="Y373" t="s">
        <v>386</v>
      </c>
      <c r="Z373" t="str">
        <f t="shared" si="63"/>
        <v>141</v>
      </c>
      <c r="AA373">
        <v>1411</v>
      </c>
      <c r="AB373" t="s">
        <v>479</v>
      </c>
      <c r="AC373" s="96" t="s">
        <v>1149</v>
      </c>
      <c r="AD373" t="s">
        <v>484</v>
      </c>
      <c r="AE373" s="2">
        <v>43170508.880000003</v>
      </c>
      <c r="AF373" s="1">
        <v>43170509.219999999</v>
      </c>
      <c r="AG373" s="1">
        <v>12380624.32</v>
      </c>
      <c r="AH373" s="1">
        <v>12380624.32</v>
      </c>
      <c r="AI373">
        <f t="shared" si="64"/>
        <v>0</v>
      </c>
      <c r="AJ373" s="1">
        <v>12380624.32</v>
      </c>
      <c r="AK373" s="1">
        <f t="shared" si="65"/>
        <v>3892232.9500000011</v>
      </c>
      <c r="AL373" s="1">
        <v>8488391.3699999992</v>
      </c>
      <c r="AM373">
        <v>0</v>
      </c>
      <c r="AN373" s="1">
        <v>8488391.3699999992</v>
      </c>
      <c r="AO373" s="1">
        <f t="shared" si="55"/>
        <v>30789884.560000002</v>
      </c>
      <c r="AP373">
        <v>0</v>
      </c>
      <c r="AQ373">
        <v>0</v>
      </c>
      <c r="AR373">
        <v>0</v>
      </c>
      <c r="AS373">
        <v>0.34</v>
      </c>
      <c r="AT373">
        <v>-0.34</v>
      </c>
    </row>
    <row r="374" spans="1:46" x14ac:dyDescent="0.3">
      <c r="A374" t="str">
        <f t="shared" si="56"/>
        <v>514211120115</v>
      </c>
      <c r="B374" s="99">
        <v>5</v>
      </c>
      <c r="C374" s="99" t="str">
        <f t="shared" si="57"/>
        <v>142</v>
      </c>
      <c r="D374" s="99" t="str">
        <f t="shared" si="58"/>
        <v>1</v>
      </c>
      <c r="E374" t="str">
        <f t="shared" si="59"/>
        <v>1</v>
      </c>
      <c r="F374" s="106">
        <f t="shared" si="60"/>
        <v>12</v>
      </c>
      <c r="G374" s="106" t="str">
        <f t="shared" si="61"/>
        <v>01</v>
      </c>
      <c r="H374" s="99">
        <v>15</v>
      </c>
      <c r="I374" t="str">
        <f t="shared" si="62"/>
        <v>1.5-01-26-05_26-4-008_26-12-1421-01</v>
      </c>
      <c r="J374" t="s">
        <v>491</v>
      </c>
      <c r="K374" t="s">
        <v>492</v>
      </c>
      <c r="L374" t="s">
        <v>81</v>
      </c>
      <c r="M374" t="s">
        <v>82</v>
      </c>
      <c r="N374" t="s">
        <v>383</v>
      </c>
      <c r="O374" t="s">
        <v>1171</v>
      </c>
      <c r="P374" t="s">
        <v>91</v>
      </c>
      <c r="Q374" t="s">
        <v>92</v>
      </c>
      <c r="R374">
        <v>4</v>
      </c>
      <c r="S374" t="s">
        <v>40</v>
      </c>
      <c r="T374" s="96">
        <v>12</v>
      </c>
      <c r="U374" t="s">
        <v>386</v>
      </c>
      <c r="V374" t="s">
        <v>384</v>
      </c>
      <c r="W374" t="s">
        <v>385</v>
      </c>
      <c r="X374">
        <v>1000</v>
      </c>
      <c r="Y374" t="s">
        <v>386</v>
      </c>
      <c r="Z374" t="str">
        <f t="shared" si="63"/>
        <v>142</v>
      </c>
      <c r="AA374">
        <v>1421</v>
      </c>
      <c r="AB374" t="s">
        <v>480</v>
      </c>
      <c r="AC374" s="96" t="s">
        <v>1149</v>
      </c>
      <c r="AD374" t="s">
        <v>484</v>
      </c>
      <c r="AE374" s="2">
        <v>21585254.440000001</v>
      </c>
      <c r="AF374" s="1">
        <v>21585255.960000001</v>
      </c>
      <c r="AG374" s="1">
        <v>3403600.59</v>
      </c>
      <c r="AH374" s="1">
        <v>3403600.59</v>
      </c>
      <c r="AI374">
        <f t="shared" si="64"/>
        <v>0</v>
      </c>
      <c r="AJ374" s="1">
        <v>3403600.59</v>
      </c>
      <c r="AK374" s="1">
        <f t="shared" si="65"/>
        <v>0</v>
      </c>
      <c r="AL374" s="1">
        <v>3403600.59</v>
      </c>
      <c r="AM374">
        <v>0</v>
      </c>
      <c r="AN374" s="1">
        <v>3403600.59</v>
      </c>
      <c r="AO374" s="1">
        <f t="shared" si="55"/>
        <v>18181653.850000001</v>
      </c>
      <c r="AP374">
        <v>0</v>
      </c>
      <c r="AQ374">
        <v>0</v>
      </c>
      <c r="AR374">
        <v>0</v>
      </c>
      <c r="AS374">
        <v>1.52</v>
      </c>
      <c r="AT374">
        <v>-1.52</v>
      </c>
    </row>
    <row r="375" spans="1:46" x14ac:dyDescent="0.3">
      <c r="A375" t="str">
        <f t="shared" si="56"/>
        <v>514311120115</v>
      </c>
      <c r="B375" s="99">
        <v>5</v>
      </c>
      <c r="C375" s="99" t="str">
        <f t="shared" si="57"/>
        <v>143</v>
      </c>
      <c r="D375" s="99" t="str">
        <f t="shared" si="58"/>
        <v>1</v>
      </c>
      <c r="E375" t="str">
        <f t="shared" si="59"/>
        <v>1</v>
      </c>
      <c r="F375" s="106">
        <f t="shared" si="60"/>
        <v>12</v>
      </c>
      <c r="G375" s="106" t="str">
        <f t="shared" si="61"/>
        <v>01</v>
      </c>
      <c r="H375" s="99">
        <v>15</v>
      </c>
      <c r="I375" t="str">
        <f t="shared" si="62"/>
        <v>1.5-01-26-05_26-4-008_26-12-1431-01</v>
      </c>
      <c r="J375" t="s">
        <v>491</v>
      </c>
      <c r="K375" t="s">
        <v>492</v>
      </c>
      <c r="L375" t="s">
        <v>81</v>
      </c>
      <c r="M375" t="s">
        <v>82</v>
      </c>
      <c r="N375" t="s">
        <v>383</v>
      </c>
      <c r="O375" t="s">
        <v>1171</v>
      </c>
      <c r="P375" t="s">
        <v>91</v>
      </c>
      <c r="Q375" t="s">
        <v>92</v>
      </c>
      <c r="R375">
        <v>4</v>
      </c>
      <c r="S375" t="s">
        <v>40</v>
      </c>
      <c r="T375" s="96">
        <v>12</v>
      </c>
      <c r="U375" t="s">
        <v>386</v>
      </c>
      <c r="V375" t="s">
        <v>384</v>
      </c>
      <c r="W375" t="s">
        <v>385</v>
      </c>
      <c r="X375">
        <v>1000</v>
      </c>
      <c r="Y375" t="s">
        <v>386</v>
      </c>
      <c r="Z375" t="str">
        <f t="shared" si="63"/>
        <v>143</v>
      </c>
      <c r="AA375">
        <v>1431</v>
      </c>
      <c r="AB375" t="s">
        <v>481</v>
      </c>
      <c r="AC375" s="96" t="s">
        <v>1149</v>
      </c>
      <c r="AD375" t="s">
        <v>484</v>
      </c>
      <c r="AE375" s="2">
        <v>14390169.630000001</v>
      </c>
      <c r="AF375" s="1">
        <v>14390172.99</v>
      </c>
      <c r="AG375" s="1">
        <v>2269075.52</v>
      </c>
      <c r="AH375" s="1">
        <v>2269075.52</v>
      </c>
      <c r="AI375">
        <f t="shared" si="64"/>
        <v>0</v>
      </c>
      <c r="AJ375" s="1">
        <v>2269075.52</v>
      </c>
      <c r="AK375" s="1">
        <f t="shared" si="65"/>
        <v>0</v>
      </c>
      <c r="AL375" s="1">
        <v>2269075.52</v>
      </c>
      <c r="AM375">
        <v>0</v>
      </c>
      <c r="AN375" s="1">
        <v>2269075.52</v>
      </c>
      <c r="AO375" s="1">
        <f t="shared" si="55"/>
        <v>12121094.110000001</v>
      </c>
      <c r="AP375">
        <v>0</v>
      </c>
      <c r="AQ375">
        <v>0</v>
      </c>
      <c r="AR375">
        <v>0</v>
      </c>
      <c r="AS375">
        <v>3.36</v>
      </c>
      <c r="AT375">
        <v>-3.36</v>
      </c>
    </row>
    <row r="376" spans="1:46" x14ac:dyDescent="0.3">
      <c r="A376" t="str">
        <f t="shared" si="56"/>
        <v>514321120115</v>
      </c>
      <c r="B376" s="99">
        <v>5</v>
      </c>
      <c r="C376" s="99" t="str">
        <f t="shared" si="57"/>
        <v>143</v>
      </c>
      <c r="D376" s="99" t="str">
        <f t="shared" si="58"/>
        <v>2</v>
      </c>
      <c r="E376" t="str">
        <f t="shared" si="59"/>
        <v>1</v>
      </c>
      <c r="F376" s="106">
        <f t="shared" si="60"/>
        <v>12</v>
      </c>
      <c r="G376" s="106" t="str">
        <f t="shared" si="61"/>
        <v>01</v>
      </c>
      <c r="H376" s="99">
        <v>15</v>
      </c>
      <c r="I376" t="str">
        <f t="shared" si="62"/>
        <v>1.5-01-26-05_26-4-008_26-12-1432-01</v>
      </c>
      <c r="J376" t="s">
        <v>491</v>
      </c>
      <c r="K376" t="s">
        <v>492</v>
      </c>
      <c r="L376" t="s">
        <v>81</v>
      </c>
      <c r="M376" t="s">
        <v>82</v>
      </c>
      <c r="N376" t="s">
        <v>383</v>
      </c>
      <c r="O376" t="s">
        <v>1171</v>
      </c>
      <c r="P376" t="s">
        <v>91</v>
      </c>
      <c r="Q376" t="s">
        <v>92</v>
      </c>
      <c r="R376">
        <v>4</v>
      </c>
      <c r="S376" t="s">
        <v>40</v>
      </c>
      <c r="T376" s="96">
        <v>12</v>
      </c>
      <c r="U376" t="s">
        <v>386</v>
      </c>
      <c r="V376" t="s">
        <v>384</v>
      </c>
      <c r="W376" t="s">
        <v>385</v>
      </c>
      <c r="X376">
        <v>1000</v>
      </c>
      <c r="Y376" t="s">
        <v>386</v>
      </c>
      <c r="Z376" t="str">
        <f t="shared" si="63"/>
        <v>143</v>
      </c>
      <c r="AA376">
        <v>1432</v>
      </c>
      <c r="AB376" t="s">
        <v>482</v>
      </c>
      <c r="AC376" s="96" t="s">
        <v>1149</v>
      </c>
      <c r="AD376" t="s">
        <v>484</v>
      </c>
      <c r="AE376" s="2">
        <v>125913984.22</v>
      </c>
      <c r="AF376" s="1">
        <v>125913979.02</v>
      </c>
      <c r="AG376" s="1">
        <v>19854369.399999999</v>
      </c>
      <c r="AH376" s="1">
        <v>19854369.399999999</v>
      </c>
      <c r="AI376">
        <f t="shared" si="64"/>
        <v>0</v>
      </c>
      <c r="AJ376" s="1">
        <v>19854369.399999999</v>
      </c>
      <c r="AK376" s="1">
        <f t="shared" si="65"/>
        <v>0</v>
      </c>
      <c r="AL376" s="1">
        <v>19854369.399999999</v>
      </c>
      <c r="AM376">
        <v>0</v>
      </c>
      <c r="AN376" s="1">
        <v>19854369.399999999</v>
      </c>
      <c r="AO376" s="1">
        <f t="shared" si="55"/>
        <v>106059614.81999999</v>
      </c>
      <c r="AP376">
        <v>0</v>
      </c>
      <c r="AQ376">
        <v>5.2</v>
      </c>
      <c r="AR376">
        <v>0</v>
      </c>
      <c r="AS376">
        <v>0</v>
      </c>
      <c r="AT376">
        <v>5.2</v>
      </c>
    </row>
    <row r="377" spans="1:46" x14ac:dyDescent="0.3">
      <c r="A377" s="3" t="str">
        <f t="shared" si="56"/>
        <v>515911120115</v>
      </c>
      <c r="B377" s="99">
        <v>5</v>
      </c>
      <c r="C377" s="99" t="str">
        <f t="shared" si="57"/>
        <v>159</v>
      </c>
      <c r="D377" s="99" t="str">
        <f t="shared" si="58"/>
        <v>1</v>
      </c>
      <c r="E377" t="str">
        <f t="shared" si="59"/>
        <v>1</v>
      </c>
      <c r="F377" s="106">
        <f t="shared" si="60"/>
        <v>12</v>
      </c>
      <c r="G377" s="106" t="str">
        <f t="shared" si="61"/>
        <v>01</v>
      </c>
      <c r="H377" s="99">
        <v>15</v>
      </c>
      <c r="I377" t="str">
        <f t="shared" si="62"/>
        <v>1.5-01-26-05_26-4-008_26-12-1591-01</v>
      </c>
      <c r="J377" t="s">
        <v>491</v>
      </c>
      <c r="K377" t="s">
        <v>492</v>
      </c>
      <c r="L377" t="s">
        <v>81</v>
      </c>
      <c r="M377" t="s">
        <v>82</v>
      </c>
      <c r="N377" t="s">
        <v>383</v>
      </c>
      <c r="O377" t="s">
        <v>1171</v>
      </c>
      <c r="P377" t="s">
        <v>91</v>
      </c>
      <c r="Q377" t="s">
        <v>92</v>
      </c>
      <c r="R377">
        <v>4</v>
      </c>
      <c r="S377" t="s">
        <v>40</v>
      </c>
      <c r="T377" s="96">
        <v>12</v>
      </c>
      <c r="U377" t="s">
        <v>386</v>
      </c>
      <c r="V377" t="s">
        <v>384</v>
      </c>
      <c r="W377" t="s">
        <v>385</v>
      </c>
      <c r="X377">
        <v>1000</v>
      </c>
      <c r="Y377" t="s">
        <v>386</v>
      </c>
      <c r="Z377" t="str">
        <f t="shared" si="63"/>
        <v>159</v>
      </c>
      <c r="AA377">
        <v>1591</v>
      </c>
      <c r="AB377" t="s">
        <v>388</v>
      </c>
      <c r="AC377" s="96" t="s">
        <v>1149</v>
      </c>
      <c r="AD377" t="s">
        <v>484</v>
      </c>
      <c r="AE377" s="2">
        <v>657211.64</v>
      </c>
      <c r="AF377">
        <v>0</v>
      </c>
      <c r="AG377" s="1">
        <v>657169.92000000004</v>
      </c>
      <c r="AH377" s="1">
        <v>657169.92000000004</v>
      </c>
      <c r="AI377">
        <f t="shared" si="64"/>
        <v>0</v>
      </c>
      <c r="AJ377" s="1">
        <v>657169.92000000004</v>
      </c>
      <c r="AK377" s="1">
        <f t="shared" si="65"/>
        <v>0</v>
      </c>
      <c r="AL377" s="1">
        <v>657169.92000000004</v>
      </c>
      <c r="AM377">
        <v>0</v>
      </c>
      <c r="AN377" s="1">
        <v>656669.92000000004</v>
      </c>
      <c r="AO377" s="1">
        <f t="shared" si="55"/>
        <v>41.71999999997206</v>
      </c>
      <c r="AP377">
        <v>0</v>
      </c>
      <c r="AQ377" s="1">
        <v>657211.64</v>
      </c>
      <c r="AR377">
        <v>0</v>
      </c>
      <c r="AS377">
        <v>0</v>
      </c>
      <c r="AT377" s="1">
        <v>657211.64</v>
      </c>
    </row>
    <row r="378" spans="1:46" x14ac:dyDescent="0.3">
      <c r="A378" t="str">
        <f t="shared" si="56"/>
        <v>516111120015</v>
      </c>
      <c r="B378" s="99">
        <v>5</v>
      </c>
      <c r="C378" s="99" t="str">
        <f t="shared" si="57"/>
        <v>161</v>
      </c>
      <c r="D378" s="99" t="str">
        <f t="shared" si="58"/>
        <v>1</v>
      </c>
      <c r="E378" t="str">
        <f t="shared" si="59"/>
        <v>1</v>
      </c>
      <c r="F378" s="106">
        <f t="shared" si="60"/>
        <v>12</v>
      </c>
      <c r="G378" s="106" t="str">
        <f t="shared" si="61"/>
        <v>00</v>
      </c>
      <c r="H378" s="99">
        <v>15</v>
      </c>
      <c r="I378" t="str">
        <f t="shared" si="62"/>
        <v>1.5-01-26-05_26-4-008_26-12-1611-00</v>
      </c>
      <c r="J378" t="s">
        <v>491</v>
      </c>
      <c r="K378" t="s">
        <v>492</v>
      </c>
      <c r="L378" t="s">
        <v>81</v>
      </c>
      <c r="M378" t="s">
        <v>82</v>
      </c>
      <c r="N378" t="s">
        <v>383</v>
      </c>
      <c r="O378" t="s">
        <v>1171</v>
      </c>
      <c r="P378" t="s">
        <v>91</v>
      </c>
      <c r="Q378" t="s">
        <v>92</v>
      </c>
      <c r="R378">
        <v>4</v>
      </c>
      <c r="S378" t="s">
        <v>40</v>
      </c>
      <c r="T378" s="96">
        <v>12</v>
      </c>
      <c r="U378" t="s">
        <v>386</v>
      </c>
      <c r="V378" t="s">
        <v>384</v>
      </c>
      <c r="W378" t="s">
        <v>385</v>
      </c>
      <c r="X378">
        <v>1000</v>
      </c>
      <c r="Y378" t="s">
        <v>386</v>
      </c>
      <c r="Z378" t="str">
        <f t="shared" si="63"/>
        <v>161</v>
      </c>
      <c r="AA378">
        <v>1611</v>
      </c>
      <c r="AB378" t="s">
        <v>485</v>
      </c>
      <c r="AC378" s="96" t="s">
        <v>1148</v>
      </c>
      <c r="AD378" t="s">
        <v>57</v>
      </c>
      <c r="AE378" s="2">
        <v>23638562.140000001</v>
      </c>
      <c r="AF378" s="1">
        <v>23638558.02</v>
      </c>
      <c r="AG378">
        <v>0</v>
      </c>
      <c r="AH378">
        <v>0</v>
      </c>
      <c r="AI378">
        <f t="shared" si="64"/>
        <v>0</v>
      </c>
      <c r="AJ378">
        <v>0</v>
      </c>
      <c r="AK378" s="1">
        <f t="shared" si="65"/>
        <v>0</v>
      </c>
      <c r="AL378">
        <v>0</v>
      </c>
      <c r="AM378">
        <v>0</v>
      </c>
      <c r="AN378">
        <v>0</v>
      </c>
      <c r="AO378" s="1">
        <f t="shared" si="55"/>
        <v>23638562.140000001</v>
      </c>
      <c r="AP378">
        <v>0</v>
      </c>
      <c r="AQ378">
        <v>4.12</v>
      </c>
      <c r="AR378">
        <v>0</v>
      </c>
      <c r="AS378">
        <v>0</v>
      </c>
      <c r="AT378">
        <v>4.12</v>
      </c>
    </row>
    <row r="379" spans="1:46" x14ac:dyDescent="0.3">
      <c r="A379" t="str">
        <f t="shared" si="56"/>
        <v>539212086725</v>
      </c>
      <c r="B379" s="99">
        <v>5</v>
      </c>
      <c r="C379" s="99" t="str">
        <f t="shared" si="57"/>
        <v>392</v>
      </c>
      <c r="D379" s="99" t="str">
        <f t="shared" si="58"/>
        <v>1</v>
      </c>
      <c r="E379" t="str">
        <f t="shared" si="59"/>
        <v>2</v>
      </c>
      <c r="F379" s="106" t="str">
        <f t="shared" si="60"/>
        <v>08</v>
      </c>
      <c r="G379" s="106" t="str">
        <f t="shared" si="61"/>
        <v>67</v>
      </c>
      <c r="H379" s="99">
        <v>25</v>
      </c>
      <c r="I379" t="str">
        <f t="shared" si="62"/>
        <v>2.5-02-25-04_26-4-006_26-08-3921-67</v>
      </c>
      <c r="J379" t="s">
        <v>495</v>
      </c>
      <c r="K379" t="s">
        <v>496</v>
      </c>
      <c r="L379" t="s">
        <v>81</v>
      </c>
      <c r="M379" t="s">
        <v>82</v>
      </c>
      <c r="N379" t="s">
        <v>49</v>
      </c>
      <c r="O379" t="s">
        <v>1166</v>
      </c>
      <c r="P379" t="s">
        <v>83</v>
      </c>
      <c r="Q379" t="s">
        <v>84</v>
      </c>
      <c r="R379">
        <v>4</v>
      </c>
      <c r="S379" t="s">
        <v>40</v>
      </c>
      <c r="T379" s="96" t="s">
        <v>1156</v>
      </c>
      <c r="U379" t="s">
        <v>85</v>
      </c>
      <c r="V379" t="s">
        <v>86</v>
      </c>
      <c r="W379" t="s">
        <v>87</v>
      </c>
      <c r="X379">
        <v>3000</v>
      </c>
      <c r="Y379" t="s">
        <v>44</v>
      </c>
      <c r="Z379" t="str">
        <f t="shared" si="63"/>
        <v>392</v>
      </c>
      <c r="AA379">
        <v>3921</v>
      </c>
      <c r="AB379" t="s">
        <v>497</v>
      </c>
      <c r="AC379" s="96" t="s">
        <v>1158</v>
      </c>
      <c r="AD379" t="s">
        <v>57</v>
      </c>
      <c r="AE379" s="2">
        <v>3412951.5</v>
      </c>
      <c r="AF379">
        <v>0</v>
      </c>
      <c r="AG379" s="1">
        <v>3412951.5</v>
      </c>
      <c r="AH379" s="1">
        <v>3412951.5</v>
      </c>
      <c r="AI379">
        <f t="shared" si="64"/>
        <v>0</v>
      </c>
      <c r="AJ379" s="1">
        <v>3412951.5</v>
      </c>
      <c r="AK379" s="1">
        <f t="shared" si="65"/>
        <v>0</v>
      </c>
      <c r="AL379" s="1">
        <v>3412951.5</v>
      </c>
      <c r="AM379">
        <v>0</v>
      </c>
      <c r="AN379" s="1">
        <v>3412951.5</v>
      </c>
      <c r="AO379" s="1">
        <f t="shared" si="55"/>
        <v>0</v>
      </c>
      <c r="AP379" s="1">
        <v>3412951.5</v>
      </c>
      <c r="AQ379">
        <v>0</v>
      </c>
      <c r="AR379">
        <v>0</v>
      </c>
      <c r="AS379">
        <v>0</v>
      </c>
      <c r="AT379" s="1">
        <v>3412951.5</v>
      </c>
    </row>
    <row r="380" spans="1:46" x14ac:dyDescent="0.3">
      <c r="A380" t="str">
        <f t="shared" si="56"/>
        <v>539211086926</v>
      </c>
      <c r="B380" s="99">
        <v>5</v>
      </c>
      <c r="C380" s="99" t="str">
        <f t="shared" si="57"/>
        <v>392</v>
      </c>
      <c r="D380" s="99" t="str">
        <f t="shared" si="58"/>
        <v>1</v>
      </c>
      <c r="E380" t="str">
        <f t="shared" si="59"/>
        <v>1</v>
      </c>
      <c r="F380" s="106" t="str">
        <f t="shared" si="60"/>
        <v>08</v>
      </c>
      <c r="G380" s="106">
        <f t="shared" si="61"/>
        <v>69</v>
      </c>
      <c r="H380" s="99">
        <v>26</v>
      </c>
      <c r="I380" t="str">
        <f t="shared" si="62"/>
        <v>2.6-01-25-04_26-4-006_26-08-3921-69</v>
      </c>
      <c r="J380" t="s">
        <v>498</v>
      </c>
      <c r="K380" t="s">
        <v>499</v>
      </c>
      <c r="L380" t="s">
        <v>81</v>
      </c>
      <c r="M380" t="s">
        <v>82</v>
      </c>
      <c r="N380" t="s">
        <v>49</v>
      </c>
      <c r="O380" t="s">
        <v>1166</v>
      </c>
      <c r="P380" t="s">
        <v>83</v>
      </c>
      <c r="Q380" t="s">
        <v>84</v>
      </c>
      <c r="R380">
        <v>4</v>
      </c>
      <c r="S380" t="s">
        <v>40</v>
      </c>
      <c r="T380" s="96" t="s">
        <v>1156</v>
      </c>
      <c r="U380" t="s">
        <v>85</v>
      </c>
      <c r="V380" t="s">
        <v>86</v>
      </c>
      <c r="W380" t="s">
        <v>87</v>
      </c>
      <c r="X380">
        <v>3000</v>
      </c>
      <c r="Y380" t="s">
        <v>44</v>
      </c>
      <c r="Z380" t="str">
        <f t="shared" si="63"/>
        <v>392</v>
      </c>
      <c r="AA380">
        <v>3921</v>
      </c>
      <c r="AB380" t="s">
        <v>497</v>
      </c>
      <c r="AC380" s="96">
        <v>69</v>
      </c>
      <c r="AD380" t="s">
        <v>57</v>
      </c>
      <c r="AE380" s="2">
        <v>674.53</v>
      </c>
      <c r="AF380">
        <v>0</v>
      </c>
      <c r="AG380">
        <v>674.53</v>
      </c>
      <c r="AH380">
        <v>674.53</v>
      </c>
      <c r="AI380">
        <f t="shared" si="64"/>
        <v>0</v>
      </c>
      <c r="AJ380">
        <v>674.53</v>
      </c>
      <c r="AK380" s="1">
        <f t="shared" si="65"/>
        <v>0</v>
      </c>
      <c r="AL380">
        <v>674.53</v>
      </c>
      <c r="AM380">
        <v>0</v>
      </c>
      <c r="AN380">
        <v>674.53</v>
      </c>
      <c r="AO380" s="1">
        <f t="shared" si="55"/>
        <v>0</v>
      </c>
      <c r="AP380">
        <v>674.53</v>
      </c>
      <c r="AQ380">
        <v>0</v>
      </c>
      <c r="AR380">
        <v>0</v>
      </c>
      <c r="AS380">
        <v>0</v>
      </c>
      <c r="AT380">
        <v>674.53</v>
      </c>
    </row>
    <row r="381" spans="1:46" x14ac:dyDescent="0.3">
      <c r="A381" t="str">
        <f t="shared" si="56"/>
        <v>539211086825</v>
      </c>
      <c r="B381" s="99">
        <v>5</v>
      </c>
      <c r="C381" s="99" t="str">
        <f t="shared" si="57"/>
        <v>392</v>
      </c>
      <c r="D381" s="99" t="str">
        <f t="shared" si="58"/>
        <v>1</v>
      </c>
      <c r="E381" t="str">
        <f t="shared" si="59"/>
        <v>1</v>
      </c>
      <c r="F381" s="106" t="str">
        <f t="shared" si="60"/>
        <v>08</v>
      </c>
      <c r="G381" s="106" t="str">
        <f t="shared" si="61"/>
        <v>68</v>
      </c>
      <c r="H381" s="99">
        <v>25</v>
      </c>
      <c r="I381" t="str">
        <f t="shared" si="62"/>
        <v>2.5-01-25-04_26-4-006_26-08-3921-68</v>
      </c>
      <c r="J381" t="s">
        <v>500</v>
      </c>
      <c r="K381" t="s">
        <v>501</v>
      </c>
      <c r="L381" t="s">
        <v>81</v>
      </c>
      <c r="M381" t="s">
        <v>82</v>
      </c>
      <c r="N381" t="s">
        <v>49</v>
      </c>
      <c r="O381" t="s">
        <v>1166</v>
      </c>
      <c r="P381" t="s">
        <v>83</v>
      </c>
      <c r="Q381" t="s">
        <v>84</v>
      </c>
      <c r="R381">
        <v>4</v>
      </c>
      <c r="S381" t="s">
        <v>40</v>
      </c>
      <c r="T381" s="96" t="s">
        <v>1156</v>
      </c>
      <c r="U381" t="s">
        <v>85</v>
      </c>
      <c r="V381" t="s">
        <v>86</v>
      </c>
      <c r="W381" t="s">
        <v>87</v>
      </c>
      <c r="X381">
        <v>3000</v>
      </c>
      <c r="Y381" t="s">
        <v>44</v>
      </c>
      <c r="Z381" t="str">
        <f t="shared" si="63"/>
        <v>392</v>
      </c>
      <c r="AA381">
        <v>3921</v>
      </c>
      <c r="AB381" t="s">
        <v>497</v>
      </c>
      <c r="AC381" s="96" t="s">
        <v>1160</v>
      </c>
      <c r="AD381" t="s">
        <v>57</v>
      </c>
      <c r="AE381" s="2">
        <v>2586008.42</v>
      </c>
      <c r="AF381">
        <v>0</v>
      </c>
      <c r="AG381" s="1">
        <v>2586008.42</v>
      </c>
      <c r="AH381" s="1">
        <v>2586008.42</v>
      </c>
      <c r="AI381">
        <f t="shared" si="64"/>
        <v>0</v>
      </c>
      <c r="AJ381" s="1">
        <v>2586008.42</v>
      </c>
      <c r="AK381" s="1">
        <f t="shared" si="65"/>
        <v>0</v>
      </c>
      <c r="AL381" s="1">
        <v>2586008.42</v>
      </c>
      <c r="AM381">
        <v>0</v>
      </c>
      <c r="AN381" s="1">
        <v>2586008.42</v>
      </c>
      <c r="AO381" s="1">
        <f t="shared" si="55"/>
        <v>0</v>
      </c>
      <c r="AP381" s="1">
        <v>2586008.42</v>
      </c>
      <c r="AQ381">
        <v>0</v>
      </c>
      <c r="AR381">
        <v>0</v>
      </c>
      <c r="AS381">
        <v>0</v>
      </c>
      <c r="AT381" s="1">
        <v>2586008.42</v>
      </c>
    </row>
    <row r="382" spans="1:46" x14ac:dyDescent="0.3">
      <c r="A382" t="str">
        <f t="shared" si="56"/>
        <v>561311480025</v>
      </c>
      <c r="B382" s="99">
        <v>5</v>
      </c>
      <c r="C382" s="99" t="str">
        <f t="shared" si="57"/>
        <v>613</v>
      </c>
      <c r="D382" s="99" t="str">
        <f t="shared" si="58"/>
        <v>1</v>
      </c>
      <c r="E382" t="str">
        <f t="shared" si="59"/>
        <v>1</v>
      </c>
      <c r="F382" s="106">
        <f t="shared" si="60"/>
        <v>48</v>
      </c>
      <c r="G382" s="106" t="str">
        <f t="shared" si="61"/>
        <v>00</v>
      </c>
      <c r="H382" s="99">
        <v>25</v>
      </c>
      <c r="I382" t="str">
        <f t="shared" si="62"/>
        <v>2.5-01-26-10_26-1-033_26-48-6131-00</v>
      </c>
      <c r="J382" t="s">
        <v>502</v>
      </c>
      <c r="K382" t="s">
        <v>503</v>
      </c>
      <c r="L382" t="s">
        <v>81</v>
      </c>
      <c r="M382" t="s">
        <v>82</v>
      </c>
      <c r="N382" t="s">
        <v>102</v>
      </c>
      <c r="O382" t="s">
        <v>1167</v>
      </c>
      <c r="P382" t="s">
        <v>103</v>
      </c>
      <c r="Q382" t="s">
        <v>104</v>
      </c>
      <c r="R382">
        <v>1</v>
      </c>
      <c r="S382" t="s">
        <v>62</v>
      </c>
      <c r="T382" s="96">
        <v>48</v>
      </c>
      <c r="U382" t="s">
        <v>105</v>
      </c>
      <c r="V382" t="s">
        <v>106</v>
      </c>
      <c r="W382" t="s">
        <v>107</v>
      </c>
      <c r="X382">
        <v>6000</v>
      </c>
      <c r="Y382" t="s">
        <v>108</v>
      </c>
      <c r="Z382" t="str">
        <f t="shared" si="63"/>
        <v>613</v>
      </c>
      <c r="AA382">
        <v>6131</v>
      </c>
      <c r="AB382" t="s">
        <v>380</v>
      </c>
      <c r="AC382" s="96" t="s">
        <v>1148</v>
      </c>
      <c r="AD382" t="s">
        <v>57</v>
      </c>
      <c r="AE382" s="2">
        <v>36909499.600000001</v>
      </c>
      <c r="AF382" s="1">
        <v>37975439.240000002</v>
      </c>
      <c r="AG382">
        <v>0</v>
      </c>
      <c r="AH382">
        <v>0</v>
      </c>
      <c r="AI382">
        <f t="shared" si="64"/>
        <v>0</v>
      </c>
      <c r="AJ382">
        <v>0</v>
      </c>
      <c r="AK382" s="1">
        <f t="shared" si="65"/>
        <v>0</v>
      </c>
      <c r="AL382">
        <v>0</v>
      </c>
      <c r="AM382">
        <v>0</v>
      </c>
      <c r="AN382">
        <v>0</v>
      </c>
      <c r="AO382" s="1">
        <f t="shared" si="55"/>
        <v>36909499.600000001</v>
      </c>
      <c r="AP382">
        <v>0</v>
      </c>
      <c r="AQ382">
        <v>0</v>
      </c>
      <c r="AR382">
        <v>0</v>
      </c>
      <c r="AS382" s="1">
        <v>1065939.6399999999</v>
      </c>
      <c r="AT382" s="1">
        <v>-1065939.6399999999</v>
      </c>
    </row>
    <row r="383" spans="1:46" x14ac:dyDescent="0.3">
      <c r="A383" t="str">
        <f t="shared" si="56"/>
        <v>561311487925</v>
      </c>
      <c r="B383" s="99">
        <v>5</v>
      </c>
      <c r="C383" s="99" t="str">
        <f t="shared" si="57"/>
        <v>613</v>
      </c>
      <c r="D383" s="99" t="str">
        <f t="shared" si="58"/>
        <v>1</v>
      </c>
      <c r="E383" t="str">
        <f t="shared" si="59"/>
        <v>1</v>
      </c>
      <c r="F383" s="106">
        <f t="shared" si="60"/>
        <v>48</v>
      </c>
      <c r="G383" s="106">
        <f t="shared" si="61"/>
        <v>79</v>
      </c>
      <c r="H383" s="99">
        <v>25</v>
      </c>
      <c r="I383" t="str">
        <f t="shared" si="62"/>
        <v>2.5-01-26-10_26-1-033_26-48-6131-79</v>
      </c>
      <c r="J383" t="s">
        <v>502</v>
      </c>
      <c r="K383" t="s">
        <v>503</v>
      </c>
      <c r="L383" t="s">
        <v>81</v>
      </c>
      <c r="M383" t="s">
        <v>82</v>
      </c>
      <c r="N383" t="s">
        <v>102</v>
      </c>
      <c r="O383" t="s">
        <v>1167</v>
      </c>
      <c r="P383" t="s">
        <v>103</v>
      </c>
      <c r="Q383" t="s">
        <v>104</v>
      </c>
      <c r="R383">
        <v>1</v>
      </c>
      <c r="S383" t="s">
        <v>62</v>
      </c>
      <c r="T383" s="96">
        <v>48</v>
      </c>
      <c r="U383" t="s">
        <v>105</v>
      </c>
      <c r="V383" t="s">
        <v>106</v>
      </c>
      <c r="W383" t="s">
        <v>107</v>
      </c>
      <c r="X383">
        <v>6000</v>
      </c>
      <c r="Y383" t="s">
        <v>108</v>
      </c>
      <c r="Z383" t="str">
        <f t="shared" si="63"/>
        <v>613</v>
      </c>
      <c r="AA383">
        <v>6131</v>
      </c>
      <c r="AB383" t="s">
        <v>380</v>
      </c>
      <c r="AC383" s="96">
        <v>79</v>
      </c>
      <c r="AD383" t="s">
        <v>504</v>
      </c>
      <c r="AE383" s="2">
        <v>1065939</v>
      </c>
      <c r="AF383">
        <v>0</v>
      </c>
      <c r="AG383">
        <v>0</v>
      </c>
      <c r="AH383">
        <v>0</v>
      </c>
      <c r="AI383">
        <f t="shared" si="64"/>
        <v>0</v>
      </c>
      <c r="AJ383">
        <v>0</v>
      </c>
      <c r="AK383" s="1">
        <f t="shared" si="65"/>
        <v>0</v>
      </c>
      <c r="AL383">
        <v>0</v>
      </c>
      <c r="AM383">
        <v>0</v>
      </c>
      <c r="AN383">
        <v>0</v>
      </c>
      <c r="AO383" s="1">
        <f t="shared" si="55"/>
        <v>1065939</v>
      </c>
      <c r="AP383">
        <v>0</v>
      </c>
      <c r="AQ383" s="1">
        <v>1065939</v>
      </c>
      <c r="AR383">
        <v>0</v>
      </c>
      <c r="AS383">
        <v>0</v>
      </c>
      <c r="AT383" s="1">
        <v>1065939</v>
      </c>
    </row>
    <row r="384" spans="1:46" x14ac:dyDescent="0.3">
      <c r="A384" t="str">
        <f t="shared" si="56"/>
        <v>561511480025</v>
      </c>
      <c r="B384" s="99">
        <v>5</v>
      </c>
      <c r="C384" s="99" t="str">
        <f t="shared" si="57"/>
        <v>615</v>
      </c>
      <c r="D384" s="99" t="str">
        <f t="shared" si="58"/>
        <v>1</v>
      </c>
      <c r="E384" t="str">
        <f t="shared" si="59"/>
        <v>1</v>
      </c>
      <c r="F384" s="106">
        <f t="shared" si="60"/>
        <v>48</v>
      </c>
      <c r="G384" s="106" t="str">
        <f t="shared" si="61"/>
        <v>00</v>
      </c>
      <c r="H384" s="99">
        <v>25</v>
      </c>
      <c r="I384" t="str">
        <f t="shared" si="62"/>
        <v>2.5-01-26-10_26-1-033_26-48-6151-00</v>
      </c>
      <c r="J384" t="s">
        <v>502</v>
      </c>
      <c r="K384" t="s">
        <v>503</v>
      </c>
      <c r="L384" t="s">
        <v>81</v>
      </c>
      <c r="M384" t="s">
        <v>82</v>
      </c>
      <c r="N384" t="s">
        <v>102</v>
      </c>
      <c r="O384" t="s">
        <v>1167</v>
      </c>
      <c r="P384" t="s">
        <v>103</v>
      </c>
      <c r="Q384" t="s">
        <v>104</v>
      </c>
      <c r="R384">
        <v>1</v>
      </c>
      <c r="S384" t="s">
        <v>62</v>
      </c>
      <c r="T384" s="96">
        <v>48</v>
      </c>
      <c r="U384" t="s">
        <v>105</v>
      </c>
      <c r="V384" t="s">
        <v>106</v>
      </c>
      <c r="W384" t="s">
        <v>107</v>
      </c>
      <c r="X384">
        <v>6000</v>
      </c>
      <c r="Y384" t="s">
        <v>108</v>
      </c>
      <c r="Z384" t="str">
        <f t="shared" si="63"/>
        <v>615</v>
      </c>
      <c r="AA384">
        <v>6151</v>
      </c>
      <c r="AB384" t="s">
        <v>110</v>
      </c>
      <c r="AC384" s="96" t="s">
        <v>1148</v>
      </c>
      <c r="AD384" t="s">
        <v>57</v>
      </c>
      <c r="AE384" s="2">
        <v>66730231.399999999</v>
      </c>
      <c r="AF384" s="1">
        <v>66730226.520000003</v>
      </c>
      <c r="AG384">
        <v>0</v>
      </c>
      <c r="AH384">
        <v>0</v>
      </c>
      <c r="AI384">
        <f t="shared" si="64"/>
        <v>0</v>
      </c>
      <c r="AJ384">
        <v>0</v>
      </c>
      <c r="AK384" s="1">
        <f t="shared" si="65"/>
        <v>0</v>
      </c>
      <c r="AL384">
        <v>0</v>
      </c>
      <c r="AM384">
        <v>0</v>
      </c>
      <c r="AN384">
        <v>0</v>
      </c>
      <c r="AO384" s="1">
        <f t="shared" si="55"/>
        <v>66730231.399999999</v>
      </c>
      <c r="AP384">
        <v>0</v>
      </c>
      <c r="AQ384">
        <v>4.88</v>
      </c>
      <c r="AR384">
        <v>0</v>
      </c>
      <c r="AS384">
        <v>0</v>
      </c>
      <c r="AT384">
        <v>4.88</v>
      </c>
    </row>
  </sheetData>
  <autoFilter ref="A1:AD384" xr:uid="{600EC5C8-2E8F-4269-9EF6-2327096CC50F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12676-1928-4384-93AB-992F676B3F35}">
  <dimension ref="A3:B21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77.44140625" bestFit="1" customWidth="1"/>
    <col min="2" max="4" width="16.77734375" bestFit="1" customWidth="1"/>
  </cols>
  <sheetData>
    <row r="3" spans="1:2" x14ac:dyDescent="0.3">
      <c r="A3" s="12" t="s">
        <v>534</v>
      </c>
      <c r="B3" t="s">
        <v>536</v>
      </c>
    </row>
    <row r="4" spans="1:2" x14ac:dyDescent="0.3">
      <c r="A4" s="13" t="s">
        <v>501</v>
      </c>
      <c r="B4" s="1">
        <v>2644821.1999999997</v>
      </c>
    </row>
    <row r="5" spans="1:2" x14ac:dyDescent="0.3">
      <c r="A5" s="13" t="s">
        <v>503</v>
      </c>
      <c r="B5" s="1">
        <v>104705670</v>
      </c>
    </row>
    <row r="6" spans="1:2" x14ac:dyDescent="0.3">
      <c r="A6" s="13" t="s">
        <v>496</v>
      </c>
      <c r="B6" s="1">
        <v>5101041.0500000007</v>
      </c>
    </row>
    <row r="7" spans="1:2" x14ac:dyDescent="0.3">
      <c r="A7" s="13" t="s">
        <v>33</v>
      </c>
      <c r="B7" s="1">
        <v>786646407</v>
      </c>
    </row>
    <row r="8" spans="1:2" x14ac:dyDescent="0.3">
      <c r="A8" s="13" t="s">
        <v>470</v>
      </c>
      <c r="B8" s="1">
        <v>258855516</v>
      </c>
    </row>
    <row r="9" spans="1:2" x14ac:dyDescent="0.3">
      <c r="A9" s="13" t="s">
        <v>492</v>
      </c>
      <c r="B9" s="1">
        <v>1402936111.51</v>
      </c>
    </row>
    <row r="10" spans="1:2" x14ac:dyDescent="0.3">
      <c r="A10" s="13" t="s">
        <v>514</v>
      </c>
      <c r="B10" s="1">
        <v>32500000</v>
      </c>
    </row>
    <row r="11" spans="1:2" x14ac:dyDescent="0.3">
      <c r="A11" s="13" t="s">
        <v>125</v>
      </c>
      <c r="B11" s="1">
        <v>3571988699.3700008</v>
      </c>
    </row>
    <row r="12" spans="1:2" x14ac:dyDescent="0.3">
      <c r="A12" s="13" t="s">
        <v>499</v>
      </c>
      <c r="B12" s="1">
        <v>12981.27</v>
      </c>
    </row>
    <row r="13" spans="1:2" x14ac:dyDescent="0.3">
      <c r="A13" s="13" t="s">
        <v>487</v>
      </c>
      <c r="B13" s="1">
        <v>25688400</v>
      </c>
    </row>
    <row r="14" spans="1:2" x14ac:dyDescent="0.3">
      <c r="A14" s="13" t="s">
        <v>531</v>
      </c>
      <c r="B14" s="1">
        <v>6191079647.4000015</v>
      </c>
    </row>
    <row r="20" spans="2:2" x14ac:dyDescent="0.3">
      <c r="B20" s="2"/>
    </row>
    <row r="21" spans="2:2" x14ac:dyDescent="0.3">
      <c r="B21" s="2"/>
    </row>
  </sheetData>
  <pageMargins left="0.70866141732283472" right="0.70866141732283472" top="0.74803149606299213" bottom="0.74803149606299213" header="0.31496062992125984" footer="0.31496062992125984"/>
  <pageSetup orientation="landscape" r:id="rId2"/>
  <headerFooter>
    <oddHeader>&amp;CMUNICIPIO DE TLAJOMULCO DE ZÚÑIGA
2DA MODIFICACIÓN PRESUPUESTAL 2026
CLASIFICACIÓN POR FUENTE DE FINANCIAMIENTO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65C62-6556-4A6F-85C0-9EB5687716B5}">
  <dimension ref="A3:D103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12.5546875" bestFit="1" customWidth="1"/>
    <col min="2" max="2" width="57.77734375" bestFit="1" customWidth="1"/>
    <col min="3" max="4" width="24.44140625" style="2" bestFit="1" customWidth="1"/>
    <col min="5" max="5" width="24.44140625" bestFit="1" customWidth="1"/>
  </cols>
  <sheetData>
    <row r="3" spans="1:4" x14ac:dyDescent="0.3">
      <c r="C3"/>
      <c r="D3"/>
    </row>
    <row r="4" spans="1:4" x14ac:dyDescent="0.3">
      <c r="A4" s="12" t="s">
        <v>535</v>
      </c>
      <c r="B4" s="12" t="s">
        <v>15</v>
      </c>
      <c r="C4" t="s">
        <v>533</v>
      </c>
      <c r="D4"/>
    </row>
    <row r="5" spans="1:4" x14ac:dyDescent="0.3">
      <c r="A5">
        <v>1000</v>
      </c>
      <c r="B5" t="s">
        <v>386</v>
      </c>
      <c r="C5" s="1">
        <v>1669178514.7799997</v>
      </c>
      <c r="D5"/>
    </row>
    <row r="6" spans="1:4" x14ac:dyDescent="0.3">
      <c r="A6">
        <v>2000</v>
      </c>
      <c r="B6" t="s">
        <v>66</v>
      </c>
      <c r="C6" s="1">
        <v>200784884.44</v>
      </c>
      <c r="D6"/>
    </row>
    <row r="7" spans="1:4" x14ac:dyDescent="0.3">
      <c r="A7">
        <v>3000</v>
      </c>
      <c r="B7" t="s">
        <v>44</v>
      </c>
      <c r="C7" s="1">
        <v>1812503867.4400001</v>
      </c>
      <c r="D7"/>
    </row>
    <row r="8" spans="1:4" x14ac:dyDescent="0.3">
      <c r="A8">
        <v>4000</v>
      </c>
      <c r="B8" t="s">
        <v>211</v>
      </c>
      <c r="C8" s="1">
        <v>580367512.86000001</v>
      </c>
      <c r="D8"/>
    </row>
    <row r="9" spans="1:4" x14ac:dyDescent="0.3">
      <c r="A9">
        <v>5000</v>
      </c>
      <c r="B9" t="s">
        <v>70</v>
      </c>
      <c r="C9" s="1">
        <v>345626766</v>
      </c>
      <c r="D9"/>
    </row>
    <row r="10" spans="1:4" x14ac:dyDescent="0.3">
      <c r="A10">
        <v>6000</v>
      </c>
      <c r="B10" t="s">
        <v>108</v>
      </c>
      <c r="C10" s="1">
        <v>1541904238.9900002</v>
      </c>
      <c r="D10"/>
    </row>
    <row r="11" spans="1:4" x14ac:dyDescent="0.3">
      <c r="A11">
        <v>7000</v>
      </c>
      <c r="B11" t="s">
        <v>268</v>
      </c>
      <c r="C11" s="1">
        <v>5000000</v>
      </c>
      <c r="D11"/>
    </row>
    <row r="12" spans="1:4" x14ac:dyDescent="0.3">
      <c r="A12">
        <v>9000</v>
      </c>
      <c r="B12" t="s">
        <v>88</v>
      </c>
      <c r="C12" s="1">
        <v>35713862.890000001</v>
      </c>
      <c r="D12"/>
    </row>
    <row r="13" spans="1:4" x14ac:dyDescent="0.3">
      <c r="A13" t="s">
        <v>531</v>
      </c>
      <c r="C13" s="1">
        <v>6191079647.4000006</v>
      </c>
      <c r="D13"/>
    </row>
    <row r="14" spans="1:4" x14ac:dyDescent="0.3">
      <c r="C14"/>
      <c r="D14"/>
    </row>
    <row r="15" spans="1:4" x14ac:dyDescent="0.3">
      <c r="C15"/>
      <c r="D15"/>
    </row>
    <row r="16" spans="1:4" x14ac:dyDescent="0.3">
      <c r="C16"/>
      <c r="D16"/>
    </row>
    <row r="17" spans="3:4" x14ac:dyDescent="0.3">
      <c r="C17"/>
      <c r="D17"/>
    </row>
    <row r="18" spans="3:4" x14ac:dyDescent="0.3">
      <c r="C18"/>
      <c r="D18"/>
    </row>
    <row r="19" spans="3:4" x14ac:dyDescent="0.3">
      <c r="C19"/>
      <c r="D19"/>
    </row>
    <row r="20" spans="3:4" x14ac:dyDescent="0.3">
      <c r="C20"/>
      <c r="D20"/>
    </row>
    <row r="21" spans="3:4" x14ac:dyDescent="0.3">
      <c r="C21"/>
      <c r="D21"/>
    </row>
    <row r="22" spans="3:4" x14ac:dyDescent="0.3">
      <c r="C22"/>
      <c r="D22"/>
    </row>
    <row r="23" spans="3:4" x14ac:dyDescent="0.3">
      <c r="C23"/>
      <c r="D23"/>
    </row>
    <row r="24" spans="3:4" x14ac:dyDescent="0.3">
      <c r="C24"/>
      <c r="D24"/>
    </row>
    <row r="25" spans="3:4" x14ac:dyDescent="0.3">
      <c r="C25"/>
      <c r="D25"/>
    </row>
    <row r="26" spans="3:4" x14ac:dyDescent="0.3">
      <c r="C26"/>
      <c r="D26"/>
    </row>
    <row r="27" spans="3:4" x14ac:dyDescent="0.3">
      <c r="C27"/>
      <c r="D27"/>
    </row>
    <row r="28" spans="3:4" x14ac:dyDescent="0.3">
      <c r="C28"/>
      <c r="D28"/>
    </row>
    <row r="29" spans="3:4" x14ac:dyDescent="0.3">
      <c r="C29"/>
      <c r="D29"/>
    </row>
    <row r="30" spans="3:4" x14ac:dyDescent="0.3">
      <c r="C30"/>
      <c r="D30"/>
    </row>
    <row r="31" spans="3:4" x14ac:dyDescent="0.3">
      <c r="C31"/>
      <c r="D31"/>
    </row>
    <row r="32" spans="3:4" x14ac:dyDescent="0.3">
      <c r="C32"/>
      <c r="D32"/>
    </row>
    <row r="33" spans="3:4" x14ac:dyDescent="0.3">
      <c r="C33"/>
      <c r="D33"/>
    </row>
    <row r="34" spans="3:4" x14ac:dyDescent="0.3">
      <c r="C34"/>
      <c r="D34"/>
    </row>
    <row r="35" spans="3:4" x14ac:dyDescent="0.3">
      <c r="C35"/>
      <c r="D35"/>
    </row>
    <row r="36" spans="3:4" x14ac:dyDescent="0.3">
      <c r="C36"/>
      <c r="D36"/>
    </row>
    <row r="37" spans="3:4" x14ac:dyDescent="0.3">
      <c r="C37"/>
      <c r="D37"/>
    </row>
    <row r="38" spans="3:4" x14ac:dyDescent="0.3">
      <c r="C38"/>
      <c r="D38"/>
    </row>
    <row r="39" spans="3:4" x14ac:dyDescent="0.3">
      <c r="C39"/>
      <c r="D39"/>
    </row>
    <row r="40" spans="3:4" x14ac:dyDescent="0.3">
      <c r="C40"/>
      <c r="D40"/>
    </row>
    <row r="41" spans="3:4" x14ac:dyDescent="0.3">
      <c r="C41"/>
      <c r="D41"/>
    </row>
    <row r="42" spans="3:4" x14ac:dyDescent="0.3">
      <c r="C42"/>
      <c r="D42"/>
    </row>
    <row r="43" spans="3:4" x14ac:dyDescent="0.3">
      <c r="C43"/>
      <c r="D43"/>
    </row>
    <row r="44" spans="3:4" x14ac:dyDescent="0.3">
      <c r="C44"/>
      <c r="D44"/>
    </row>
    <row r="45" spans="3:4" x14ac:dyDescent="0.3">
      <c r="C45"/>
      <c r="D45"/>
    </row>
    <row r="46" spans="3:4" x14ac:dyDescent="0.3">
      <c r="C46"/>
      <c r="D46"/>
    </row>
    <row r="47" spans="3:4" x14ac:dyDescent="0.3">
      <c r="C47"/>
      <c r="D47"/>
    </row>
    <row r="48" spans="3:4" x14ac:dyDescent="0.3">
      <c r="C48"/>
      <c r="D48"/>
    </row>
    <row r="49" spans="3:4" x14ac:dyDescent="0.3">
      <c r="C49"/>
      <c r="D49"/>
    </row>
    <row r="50" spans="3:4" x14ac:dyDescent="0.3">
      <c r="C50"/>
      <c r="D50"/>
    </row>
    <row r="51" spans="3:4" x14ac:dyDescent="0.3">
      <c r="C51"/>
      <c r="D51"/>
    </row>
    <row r="52" spans="3:4" x14ac:dyDescent="0.3">
      <c r="C52"/>
      <c r="D52"/>
    </row>
    <row r="53" spans="3:4" x14ac:dyDescent="0.3">
      <c r="C53"/>
      <c r="D53"/>
    </row>
    <row r="54" spans="3:4" x14ac:dyDescent="0.3">
      <c r="C54"/>
      <c r="D54"/>
    </row>
    <row r="55" spans="3:4" x14ac:dyDescent="0.3">
      <c r="C55"/>
      <c r="D55"/>
    </row>
    <row r="56" spans="3:4" x14ac:dyDescent="0.3">
      <c r="C56"/>
      <c r="D56"/>
    </row>
    <row r="57" spans="3:4" x14ac:dyDescent="0.3">
      <c r="C57"/>
      <c r="D57"/>
    </row>
    <row r="58" spans="3:4" x14ac:dyDescent="0.3">
      <c r="C58"/>
      <c r="D58"/>
    </row>
    <row r="59" spans="3:4" x14ac:dyDescent="0.3">
      <c r="C59"/>
      <c r="D59"/>
    </row>
    <row r="60" spans="3:4" x14ac:dyDescent="0.3">
      <c r="C60"/>
      <c r="D60"/>
    </row>
    <row r="61" spans="3:4" x14ac:dyDescent="0.3">
      <c r="C61"/>
      <c r="D61"/>
    </row>
    <row r="62" spans="3:4" x14ac:dyDescent="0.3">
      <c r="C62"/>
      <c r="D62"/>
    </row>
    <row r="63" spans="3:4" x14ac:dyDescent="0.3">
      <c r="C63"/>
      <c r="D63"/>
    </row>
    <row r="64" spans="3:4" x14ac:dyDescent="0.3">
      <c r="C64"/>
      <c r="D64"/>
    </row>
    <row r="65" spans="3:4" x14ac:dyDescent="0.3">
      <c r="C65"/>
      <c r="D65"/>
    </row>
    <row r="66" spans="3:4" x14ac:dyDescent="0.3">
      <c r="C66"/>
      <c r="D66"/>
    </row>
    <row r="67" spans="3:4" x14ac:dyDescent="0.3">
      <c r="C67"/>
      <c r="D67"/>
    </row>
    <row r="68" spans="3:4" x14ac:dyDescent="0.3">
      <c r="C68"/>
      <c r="D68"/>
    </row>
    <row r="69" spans="3:4" x14ac:dyDescent="0.3">
      <c r="C69"/>
      <c r="D69"/>
    </row>
    <row r="70" spans="3:4" x14ac:dyDescent="0.3">
      <c r="C70"/>
      <c r="D70"/>
    </row>
    <row r="71" spans="3:4" x14ac:dyDescent="0.3">
      <c r="C71"/>
      <c r="D71"/>
    </row>
    <row r="72" spans="3:4" x14ac:dyDescent="0.3">
      <c r="C72"/>
      <c r="D72"/>
    </row>
    <row r="73" spans="3:4" x14ac:dyDescent="0.3">
      <c r="C73"/>
      <c r="D73"/>
    </row>
    <row r="74" spans="3:4" x14ac:dyDescent="0.3">
      <c r="C74"/>
      <c r="D74"/>
    </row>
    <row r="75" spans="3:4" x14ac:dyDescent="0.3">
      <c r="C75"/>
      <c r="D75"/>
    </row>
    <row r="76" spans="3:4" x14ac:dyDescent="0.3">
      <c r="C76"/>
      <c r="D76"/>
    </row>
    <row r="77" spans="3:4" x14ac:dyDescent="0.3">
      <c r="C77"/>
      <c r="D77"/>
    </row>
    <row r="78" spans="3:4" x14ac:dyDescent="0.3">
      <c r="C78"/>
      <c r="D78"/>
    </row>
    <row r="79" spans="3:4" x14ac:dyDescent="0.3">
      <c r="C79"/>
      <c r="D79"/>
    </row>
    <row r="80" spans="3:4" x14ac:dyDescent="0.3">
      <c r="C80"/>
      <c r="D80"/>
    </row>
    <row r="81" spans="3:4" x14ac:dyDescent="0.3">
      <c r="C81"/>
      <c r="D81"/>
    </row>
    <row r="82" spans="3:4" x14ac:dyDescent="0.3">
      <c r="C82"/>
      <c r="D82"/>
    </row>
    <row r="83" spans="3:4" x14ac:dyDescent="0.3">
      <c r="C83"/>
      <c r="D83"/>
    </row>
    <row r="84" spans="3:4" x14ac:dyDescent="0.3">
      <c r="C84"/>
      <c r="D84"/>
    </row>
    <row r="85" spans="3:4" x14ac:dyDescent="0.3">
      <c r="C85"/>
      <c r="D85"/>
    </row>
    <row r="86" spans="3:4" x14ac:dyDescent="0.3">
      <c r="C86"/>
      <c r="D86"/>
    </row>
    <row r="87" spans="3:4" x14ac:dyDescent="0.3">
      <c r="C87"/>
      <c r="D87"/>
    </row>
    <row r="88" spans="3:4" x14ac:dyDescent="0.3">
      <c r="C88"/>
      <c r="D88"/>
    </row>
    <row r="89" spans="3:4" x14ac:dyDescent="0.3">
      <c r="C89"/>
      <c r="D89"/>
    </row>
    <row r="90" spans="3:4" x14ac:dyDescent="0.3">
      <c r="C90"/>
      <c r="D90"/>
    </row>
    <row r="91" spans="3:4" x14ac:dyDescent="0.3">
      <c r="C91"/>
      <c r="D91"/>
    </row>
    <row r="92" spans="3:4" x14ac:dyDescent="0.3">
      <c r="C92"/>
      <c r="D92"/>
    </row>
    <row r="93" spans="3:4" x14ac:dyDescent="0.3">
      <c r="C93"/>
      <c r="D93"/>
    </row>
    <row r="94" spans="3:4" x14ac:dyDescent="0.3">
      <c r="C94"/>
      <c r="D94"/>
    </row>
    <row r="95" spans="3:4" x14ac:dyDescent="0.3">
      <c r="C95"/>
      <c r="D95"/>
    </row>
    <row r="96" spans="3:4" x14ac:dyDescent="0.3">
      <c r="C96"/>
      <c r="D96"/>
    </row>
    <row r="97" spans="3:4" x14ac:dyDescent="0.3">
      <c r="C97"/>
      <c r="D97"/>
    </row>
    <row r="98" spans="3:4" x14ac:dyDescent="0.3">
      <c r="C98"/>
      <c r="D98"/>
    </row>
    <row r="99" spans="3:4" x14ac:dyDescent="0.3">
      <c r="C99"/>
      <c r="D99"/>
    </row>
    <row r="100" spans="3:4" x14ac:dyDescent="0.3">
      <c r="C100"/>
      <c r="D100"/>
    </row>
    <row r="101" spans="3:4" x14ac:dyDescent="0.3">
      <c r="C101"/>
      <c r="D101"/>
    </row>
    <row r="102" spans="3:4" x14ac:dyDescent="0.3">
      <c r="C102"/>
      <c r="D102"/>
    </row>
    <row r="103" spans="3:4" x14ac:dyDescent="0.3">
      <c r="C103"/>
      <c r="D103"/>
    </row>
  </sheetData>
  <pageMargins left="0.70866141732283472" right="0.70866141732283472" top="0.74803149606299213" bottom="0.74803149606299213" header="0.31496062992125984" footer="0.31496062992125984"/>
  <pageSetup orientation="landscape" r:id="rId2"/>
  <headerFooter>
    <oddHeader>&amp;CMUNICIPIO DE TLAJOMULCO DE ZÚÑIGA
2DA MODIFICACIÓN PRESUPUESTAL 2026
CLASIFICACIÓN POR CAPITULO DEL GASTO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3C0D4-38A4-445B-8741-BF4B32D31AF9}">
  <dimension ref="A3:B23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81.77734375" bestFit="1" customWidth="1"/>
    <col min="2" max="4" width="24.44140625" bestFit="1" customWidth="1"/>
  </cols>
  <sheetData>
    <row r="3" spans="1:2" x14ac:dyDescent="0.3">
      <c r="A3" s="12" t="s">
        <v>7</v>
      </c>
      <c r="B3" t="s">
        <v>533</v>
      </c>
    </row>
    <row r="4" spans="1:2" x14ac:dyDescent="0.3">
      <c r="A4" s="13" t="s">
        <v>453</v>
      </c>
      <c r="B4" s="1">
        <v>14767344.140000001</v>
      </c>
    </row>
    <row r="5" spans="1:2" x14ac:dyDescent="0.3">
      <c r="A5" s="13" t="s">
        <v>442</v>
      </c>
      <c r="B5" s="1">
        <v>20803650</v>
      </c>
    </row>
    <row r="6" spans="1:2" x14ac:dyDescent="0.3">
      <c r="A6" s="13" t="s">
        <v>332</v>
      </c>
      <c r="B6" s="1">
        <v>186225501.97</v>
      </c>
    </row>
    <row r="7" spans="1:2" x14ac:dyDescent="0.3">
      <c r="A7" s="13" t="s">
        <v>51</v>
      </c>
      <c r="B7" s="1">
        <v>410275740</v>
      </c>
    </row>
    <row r="8" spans="1:2" x14ac:dyDescent="0.3">
      <c r="A8" s="13" t="s">
        <v>104</v>
      </c>
      <c r="B8" s="1">
        <v>2055868638.05</v>
      </c>
    </row>
    <row r="9" spans="1:2" x14ac:dyDescent="0.3">
      <c r="A9" s="13" t="s">
        <v>39</v>
      </c>
      <c r="B9" s="1">
        <v>285230000</v>
      </c>
    </row>
    <row r="10" spans="1:2" x14ac:dyDescent="0.3">
      <c r="A10" s="13" t="s">
        <v>204</v>
      </c>
      <c r="B10" s="1">
        <v>29718000</v>
      </c>
    </row>
    <row r="11" spans="1:2" x14ac:dyDescent="0.3">
      <c r="A11" s="13" t="s">
        <v>61</v>
      </c>
      <c r="B11" s="1">
        <v>113158884.44</v>
      </c>
    </row>
    <row r="12" spans="1:2" x14ac:dyDescent="0.3">
      <c r="A12" s="13" t="s">
        <v>447</v>
      </c>
      <c r="B12" s="1">
        <v>9828000</v>
      </c>
    </row>
    <row r="13" spans="1:2" x14ac:dyDescent="0.3">
      <c r="A13" s="13" t="s">
        <v>458</v>
      </c>
      <c r="B13" s="1">
        <v>7750016.75</v>
      </c>
    </row>
    <row r="14" spans="1:2" x14ac:dyDescent="0.3">
      <c r="A14" s="13" t="s">
        <v>288</v>
      </c>
      <c r="B14" s="1">
        <v>80353130.879999995</v>
      </c>
    </row>
    <row r="15" spans="1:2" x14ac:dyDescent="0.3">
      <c r="A15" s="13" t="s">
        <v>92</v>
      </c>
      <c r="B15" s="1">
        <v>2263422908.7600002</v>
      </c>
    </row>
    <row r="16" spans="1:2" x14ac:dyDescent="0.3">
      <c r="A16" s="13" t="s">
        <v>372</v>
      </c>
      <c r="B16" s="1">
        <v>2000000</v>
      </c>
    </row>
    <row r="17" spans="1:2" x14ac:dyDescent="0.3">
      <c r="A17" s="13" t="s">
        <v>229</v>
      </c>
      <c r="B17" s="1">
        <v>5600000</v>
      </c>
    </row>
    <row r="18" spans="1:2" x14ac:dyDescent="0.3">
      <c r="A18" s="13" t="s">
        <v>239</v>
      </c>
      <c r="B18" s="1">
        <v>38620000</v>
      </c>
    </row>
    <row r="19" spans="1:2" x14ac:dyDescent="0.3">
      <c r="A19" s="13" t="s">
        <v>150</v>
      </c>
      <c r="B19" s="1">
        <v>3285000</v>
      </c>
    </row>
    <row r="20" spans="1:2" x14ac:dyDescent="0.3">
      <c r="A20" s="13" t="s">
        <v>465</v>
      </c>
      <c r="B20" s="1">
        <v>99750000</v>
      </c>
    </row>
    <row r="21" spans="1:2" x14ac:dyDescent="0.3">
      <c r="A21" s="13" t="s">
        <v>84</v>
      </c>
      <c r="B21" s="1">
        <v>339422832.40999997</v>
      </c>
    </row>
    <row r="22" spans="1:2" x14ac:dyDescent="0.3">
      <c r="A22" s="13" t="s">
        <v>543</v>
      </c>
      <c r="B22" s="1">
        <v>225000000</v>
      </c>
    </row>
    <row r="23" spans="1:2" x14ac:dyDescent="0.3">
      <c r="A23" s="13" t="s">
        <v>531</v>
      </c>
      <c r="B23" s="1">
        <v>6191079647.3999996</v>
      </c>
    </row>
  </sheetData>
  <pageMargins left="0.70866141732283472" right="0.70866141732283472" top="0.74803149606299213" bottom="0.74803149606299213" header="0.31496062992125984" footer="0.31496062992125984"/>
  <pageSetup orientation="landscape" r:id="rId2"/>
  <headerFooter>
    <oddHeader>&amp;CMUNICIPIO DE TLAJOMULCO DE ZÚÑIGA
2DA MODIFICACIÓN PRESUPUESTAL 2026
CLASIFICACIÓN POR DEPENDENCIA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2EF69-8182-4AEE-AAD3-63B52B59BD3C}">
  <dimension ref="A3:C138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12" bestFit="1" customWidth="1"/>
    <col min="2" max="2" width="56.77734375" customWidth="1"/>
    <col min="3" max="3" width="16.77734375" bestFit="1" customWidth="1"/>
  </cols>
  <sheetData>
    <row r="3" spans="1:3" x14ac:dyDescent="0.3">
      <c r="A3" s="12" t="s">
        <v>16</v>
      </c>
      <c r="B3" s="12" t="s">
        <v>17</v>
      </c>
      <c r="C3" t="s">
        <v>536</v>
      </c>
    </row>
    <row r="4" spans="1:3" x14ac:dyDescent="0.3">
      <c r="A4" s="14">
        <v>1111</v>
      </c>
      <c r="B4" s="14" t="s">
        <v>494</v>
      </c>
      <c r="C4" s="15">
        <v>14346960</v>
      </c>
    </row>
    <row r="5" spans="1:3" x14ac:dyDescent="0.3">
      <c r="A5" s="14">
        <v>1131</v>
      </c>
      <c r="B5" s="14" t="s">
        <v>493</v>
      </c>
      <c r="C5" s="15">
        <v>924667937.05999994</v>
      </c>
    </row>
    <row r="6" spans="1:3" x14ac:dyDescent="0.3">
      <c r="A6" s="14">
        <v>1211</v>
      </c>
      <c r="B6" s="14" t="s">
        <v>390</v>
      </c>
      <c r="C6" s="15">
        <v>10000000</v>
      </c>
    </row>
    <row r="7" spans="1:3" x14ac:dyDescent="0.3">
      <c r="A7" s="14">
        <v>1221</v>
      </c>
      <c r="B7" s="14" t="s">
        <v>472</v>
      </c>
      <c r="C7" s="15">
        <v>97611900.879999995</v>
      </c>
    </row>
    <row r="8" spans="1:3" x14ac:dyDescent="0.3">
      <c r="A8" s="14">
        <v>1231</v>
      </c>
      <c r="B8" s="14" t="s">
        <v>474</v>
      </c>
      <c r="C8" s="15">
        <v>26400</v>
      </c>
    </row>
    <row r="9" spans="1:3" x14ac:dyDescent="0.3">
      <c r="A9" s="14">
        <v>1321</v>
      </c>
      <c r="B9" s="14" t="s">
        <v>475</v>
      </c>
      <c r="C9" s="15">
        <v>14210031.68</v>
      </c>
    </row>
    <row r="10" spans="1:3" x14ac:dyDescent="0.3">
      <c r="A10" s="14">
        <v>1322</v>
      </c>
      <c r="B10" s="14" t="s">
        <v>476</v>
      </c>
      <c r="C10" s="15">
        <v>142100316.84999999</v>
      </c>
    </row>
    <row r="11" spans="1:3" x14ac:dyDescent="0.3">
      <c r="A11" s="14">
        <v>1331</v>
      </c>
      <c r="B11" s="14" t="s">
        <v>477</v>
      </c>
      <c r="C11" s="15">
        <v>730000</v>
      </c>
    </row>
    <row r="12" spans="1:3" x14ac:dyDescent="0.3">
      <c r="A12" s="14">
        <v>1341</v>
      </c>
      <c r="B12" s="14" t="s">
        <v>478</v>
      </c>
      <c r="C12" s="15">
        <v>1500000</v>
      </c>
    </row>
    <row r="13" spans="1:3" x14ac:dyDescent="0.3">
      <c r="A13" s="14">
        <v>1411</v>
      </c>
      <c r="B13" s="14" t="s">
        <v>479</v>
      </c>
      <c r="C13" s="15">
        <v>61297137.410000004</v>
      </c>
    </row>
    <row r="14" spans="1:3" x14ac:dyDescent="0.3">
      <c r="A14" s="14">
        <v>1421</v>
      </c>
      <c r="B14" s="14" t="s">
        <v>480</v>
      </c>
      <c r="C14" s="15">
        <v>30202396.23</v>
      </c>
    </row>
    <row r="15" spans="1:3" x14ac:dyDescent="0.3">
      <c r="A15" s="14">
        <v>1431</v>
      </c>
      <c r="B15" s="14" t="s">
        <v>481</v>
      </c>
      <c r="C15" s="15">
        <v>20147324.5</v>
      </c>
    </row>
    <row r="16" spans="1:3" x14ac:dyDescent="0.3">
      <c r="A16" s="14">
        <v>1432</v>
      </c>
      <c r="B16" s="14" t="s">
        <v>482</v>
      </c>
      <c r="C16" s="15">
        <v>176180644.66999999</v>
      </c>
    </row>
    <row r="17" spans="1:3" x14ac:dyDescent="0.3">
      <c r="A17" s="14">
        <v>1441</v>
      </c>
      <c r="B17" s="14" t="s">
        <v>387</v>
      </c>
      <c r="C17" s="15">
        <v>24500000</v>
      </c>
    </row>
    <row r="18" spans="1:3" x14ac:dyDescent="0.3">
      <c r="A18" s="14">
        <v>1521</v>
      </c>
      <c r="B18" s="14" t="s">
        <v>483</v>
      </c>
      <c r="C18" s="15">
        <v>1000000</v>
      </c>
    </row>
    <row r="19" spans="1:3" x14ac:dyDescent="0.3">
      <c r="A19" s="14">
        <v>1591</v>
      </c>
      <c r="B19" s="14" t="s">
        <v>388</v>
      </c>
      <c r="C19" s="15">
        <v>124969065.5</v>
      </c>
    </row>
    <row r="20" spans="1:3" x14ac:dyDescent="0.3">
      <c r="A20" s="14">
        <v>1611</v>
      </c>
      <c r="B20" s="14" t="s">
        <v>485</v>
      </c>
      <c r="C20" s="15">
        <v>0</v>
      </c>
    </row>
    <row r="21" spans="1:3" x14ac:dyDescent="0.3">
      <c r="A21" s="14">
        <v>1711</v>
      </c>
      <c r="B21" s="14" t="s">
        <v>488</v>
      </c>
      <c r="C21" s="15">
        <v>25688400</v>
      </c>
    </row>
    <row r="22" spans="1:3" x14ac:dyDescent="0.3">
      <c r="A22" s="14">
        <v>2111</v>
      </c>
      <c r="B22" s="14" t="s">
        <v>154</v>
      </c>
      <c r="C22" s="15">
        <v>2530000</v>
      </c>
    </row>
    <row r="23" spans="1:3" x14ac:dyDescent="0.3">
      <c r="A23" s="14">
        <v>2141</v>
      </c>
      <c r="B23" s="14" t="s">
        <v>159</v>
      </c>
      <c r="C23" s="15">
        <v>40000</v>
      </c>
    </row>
    <row r="24" spans="1:3" x14ac:dyDescent="0.3">
      <c r="A24" s="14">
        <v>2161</v>
      </c>
      <c r="B24" s="14" t="s">
        <v>184</v>
      </c>
      <c r="C24" s="15">
        <v>2277025</v>
      </c>
    </row>
    <row r="25" spans="1:3" x14ac:dyDescent="0.3">
      <c r="A25" s="14">
        <v>2171</v>
      </c>
      <c r="B25" s="14" t="s">
        <v>340</v>
      </c>
      <c r="C25" s="15">
        <v>200000</v>
      </c>
    </row>
    <row r="26" spans="1:3" x14ac:dyDescent="0.3">
      <c r="A26" s="14">
        <v>2181</v>
      </c>
      <c r="B26" s="14" t="s">
        <v>189</v>
      </c>
      <c r="C26" s="15">
        <v>11267500</v>
      </c>
    </row>
    <row r="27" spans="1:3" x14ac:dyDescent="0.3">
      <c r="A27" s="14">
        <v>2211</v>
      </c>
      <c r="B27" s="14" t="s">
        <v>155</v>
      </c>
      <c r="C27" s="15">
        <v>2875000</v>
      </c>
    </row>
    <row r="28" spans="1:3" x14ac:dyDescent="0.3">
      <c r="A28" s="14">
        <v>2221</v>
      </c>
      <c r="B28" s="14" t="s">
        <v>139</v>
      </c>
      <c r="C28" s="15">
        <v>990000</v>
      </c>
    </row>
    <row r="29" spans="1:3" x14ac:dyDescent="0.3">
      <c r="A29" s="14">
        <v>2231</v>
      </c>
      <c r="B29" s="14" t="s">
        <v>198</v>
      </c>
      <c r="C29" s="15">
        <v>5000</v>
      </c>
    </row>
    <row r="30" spans="1:3" x14ac:dyDescent="0.3">
      <c r="A30" s="14">
        <v>2351</v>
      </c>
      <c r="B30" s="14" t="s">
        <v>397</v>
      </c>
      <c r="C30" s="15">
        <v>500000</v>
      </c>
    </row>
    <row r="31" spans="1:3" x14ac:dyDescent="0.3">
      <c r="A31" s="14">
        <v>2391</v>
      </c>
      <c r="B31" s="14" t="s">
        <v>399</v>
      </c>
      <c r="C31" s="15">
        <v>920000</v>
      </c>
    </row>
    <row r="32" spans="1:3" x14ac:dyDescent="0.3">
      <c r="A32" s="14">
        <v>2411</v>
      </c>
      <c r="B32" s="14" t="s">
        <v>271</v>
      </c>
      <c r="C32" s="15">
        <v>1070000</v>
      </c>
    </row>
    <row r="33" spans="1:3" x14ac:dyDescent="0.3">
      <c r="A33" s="14">
        <v>2421</v>
      </c>
      <c r="B33" s="14" t="s">
        <v>272</v>
      </c>
      <c r="C33" s="15">
        <v>5980000</v>
      </c>
    </row>
    <row r="34" spans="1:3" x14ac:dyDescent="0.3">
      <c r="A34" s="14">
        <v>2441</v>
      </c>
      <c r="B34" s="14" t="s">
        <v>251</v>
      </c>
      <c r="C34" s="15">
        <v>84000</v>
      </c>
    </row>
    <row r="35" spans="1:3" x14ac:dyDescent="0.3">
      <c r="A35" s="14">
        <v>2451</v>
      </c>
      <c r="B35" s="14" t="s">
        <v>273</v>
      </c>
      <c r="C35" s="15">
        <v>25000</v>
      </c>
    </row>
    <row r="36" spans="1:3" x14ac:dyDescent="0.3">
      <c r="A36" s="14">
        <v>2461</v>
      </c>
      <c r="B36" s="14" t="s">
        <v>160</v>
      </c>
      <c r="C36" s="15">
        <v>32288500</v>
      </c>
    </row>
    <row r="37" spans="1:3" x14ac:dyDescent="0.3">
      <c r="A37" s="14">
        <v>2471</v>
      </c>
      <c r="B37" s="14" t="s">
        <v>252</v>
      </c>
      <c r="C37" s="15">
        <v>3461000</v>
      </c>
    </row>
    <row r="38" spans="1:3" x14ac:dyDescent="0.3">
      <c r="A38" s="14">
        <v>2491</v>
      </c>
      <c r="B38" s="14" t="s">
        <v>274</v>
      </c>
      <c r="C38" s="15">
        <v>8325000</v>
      </c>
    </row>
    <row r="39" spans="1:3" x14ac:dyDescent="0.3">
      <c r="A39" s="14">
        <v>2511</v>
      </c>
      <c r="B39" s="14" t="s">
        <v>412</v>
      </c>
      <c r="C39" s="15">
        <v>2000000</v>
      </c>
    </row>
    <row r="40" spans="1:3" x14ac:dyDescent="0.3">
      <c r="A40" s="14">
        <v>2521</v>
      </c>
      <c r="B40" s="14" t="s">
        <v>185</v>
      </c>
      <c r="C40" s="15">
        <v>990000</v>
      </c>
    </row>
    <row r="41" spans="1:3" x14ac:dyDescent="0.3">
      <c r="A41" s="14">
        <v>2531</v>
      </c>
      <c r="B41" s="14" t="s">
        <v>140</v>
      </c>
      <c r="C41" s="15">
        <v>6040000</v>
      </c>
    </row>
    <row r="42" spans="1:3" x14ac:dyDescent="0.3">
      <c r="A42" s="14">
        <v>2541</v>
      </c>
      <c r="B42" s="14" t="s">
        <v>141</v>
      </c>
      <c r="C42" s="15">
        <v>5740000</v>
      </c>
    </row>
    <row r="43" spans="1:3" x14ac:dyDescent="0.3">
      <c r="A43" s="14">
        <v>2561</v>
      </c>
      <c r="B43" s="14" t="s">
        <v>413</v>
      </c>
      <c r="C43" s="15">
        <v>2500000</v>
      </c>
    </row>
    <row r="44" spans="1:3" x14ac:dyDescent="0.3">
      <c r="A44" s="14">
        <v>2591</v>
      </c>
      <c r="B44" s="14" t="s">
        <v>317</v>
      </c>
      <c r="C44" s="15">
        <v>4000000</v>
      </c>
    </row>
    <row r="45" spans="1:3" x14ac:dyDescent="0.3">
      <c r="A45" s="14">
        <v>2611</v>
      </c>
      <c r="B45" s="14" t="s">
        <v>96</v>
      </c>
      <c r="C45" s="15">
        <v>75100000</v>
      </c>
    </row>
    <row r="46" spans="1:3" x14ac:dyDescent="0.3">
      <c r="A46" s="14">
        <v>2711</v>
      </c>
      <c r="B46" s="14" t="s">
        <v>131</v>
      </c>
      <c r="C46" s="15">
        <v>8000000</v>
      </c>
    </row>
    <row r="47" spans="1:3" x14ac:dyDescent="0.3">
      <c r="A47" s="14">
        <v>2721</v>
      </c>
      <c r="B47" s="14" t="s">
        <v>142</v>
      </c>
      <c r="C47" s="15">
        <v>4575000</v>
      </c>
    </row>
    <row r="48" spans="1:3" x14ac:dyDescent="0.3">
      <c r="A48" s="14">
        <v>2821</v>
      </c>
      <c r="B48" s="14" t="s">
        <v>190</v>
      </c>
      <c r="C48" s="15">
        <v>500000</v>
      </c>
    </row>
    <row r="49" spans="1:3" x14ac:dyDescent="0.3">
      <c r="A49" s="14">
        <v>2831</v>
      </c>
      <c r="B49" s="14" t="s">
        <v>67</v>
      </c>
      <c r="C49" s="15">
        <v>12370884.439999999</v>
      </c>
    </row>
    <row r="50" spans="1:3" x14ac:dyDescent="0.3">
      <c r="A50" s="14">
        <v>2911</v>
      </c>
      <c r="B50" s="14" t="s">
        <v>143</v>
      </c>
      <c r="C50" s="15">
        <v>2059975</v>
      </c>
    </row>
    <row r="51" spans="1:3" x14ac:dyDescent="0.3">
      <c r="A51" s="14">
        <v>2921</v>
      </c>
      <c r="B51" s="14" t="s">
        <v>253</v>
      </c>
      <c r="C51" s="15">
        <v>123000</v>
      </c>
    </row>
    <row r="52" spans="1:3" x14ac:dyDescent="0.3">
      <c r="A52" s="14">
        <v>2941</v>
      </c>
      <c r="B52" s="14" t="s">
        <v>161</v>
      </c>
      <c r="C52" s="15">
        <v>515000</v>
      </c>
    </row>
    <row r="53" spans="1:3" x14ac:dyDescent="0.3">
      <c r="A53" s="14">
        <v>2961</v>
      </c>
      <c r="B53" s="14" t="s">
        <v>199</v>
      </c>
      <c r="C53" s="15">
        <v>1933000</v>
      </c>
    </row>
    <row r="54" spans="1:3" x14ac:dyDescent="0.3">
      <c r="A54" s="14">
        <v>2981</v>
      </c>
      <c r="B54" s="14" t="s">
        <v>275</v>
      </c>
      <c r="C54" s="15">
        <v>1500000</v>
      </c>
    </row>
    <row r="55" spans="1:3" x14ac:dyDescent="0.3">
      <c r="A55" s="14">
        <v>3111</v>
      </c>
      <c r="B55" s="14" t="s">
        <v>116</v>
      </c>
      <c r="C55" s="15">
        <v>316924759.06</v>
      </c>
    </row>
    <row r="56" spans="1:3" x14ac:dyDescent="0.3">
      <c r="A56" s="14">
        <v>3141</v>
      </c>
      <c r="B56" s="14" t="s">
        <v>162</v>
      </c>
      <c r="C56" s="15">
        <v>820000</v>
      </c>
    </row>
    <row r="57" spans="1:3" x14ac:dyDescent="0.3">
      <c r="A57" s="14">
        <v>3161</v>
      </c>
      <c r="B57" s="14" t="s">
        <v>163</v>
      </c>
      <c r="C57" s="15">
        <v>4622314.74</v>
      </c>
    </row>
    <row r="58" spans="1:3" x14ac:dyDescent="0.3">
      <c r="A58" s="14">
        <v>3171</v>
      </c>
      <c r="B58" s="14" t="s">
        <v>45</v>
      </c>
      <c r="C58" s="15">
        <v>61000000</v>
      </c>
    </row>
    <row r="59" spans="1:3" x14ac:dyDescent="0.3">
      <c r="A59" s="14">
        <v>3181</v>
      </c>
      <c r="B59" s="14" t="s">
        <v>254</v>
      </c>
      <c r="C59" s="15">
        <v>7000</v>
      </c>
    </row>
    <row r="60" spans="1:3" x14ac:dyDescent="0.3">
      <c r="A60" s="14">
        <v>3221</v>
      </c>
      <c r="B60" s="14" t="s">
        <v>276</v>
      </c>
      <c r="C60" s="15">
        <v>6520000</v>
      </c>
    </row>
    <row r="61" spans="1:3" x14ac:dyDescent="0.3">
      <c r="A61" s="14">
        <v>3231</v>
      </c>
      <c r="B61" s="14" t="s">
        <v>164</v>
      </c>
      <c r="C61" s="15">
        <v>41200000</v>
      </c>
    </row>
    <row r="62" spans="1:3" x14ac:dyDescent="0.3">
      <c r="A62" s="14">
        <v>3251</v>
      </c>
      <c r="B62" s="14" t="s">
        <v>79</v>
      </c>
      <c r="C62" s="15">
        <v>127438808.88</v>
      </c>
    </row>
    <row r="63" spans="1:3" x14ac:dyDescent="0.3">
      <c r="A63" s="14">
        <v>3261</v>
      </c>
      <c r="B63" s="14" t="s">
        <v>216</v>
      </c>
      <c r="C63" s="15">
        <v>191946058.31999999</v>
      </c>
    </row>
    <row r="64" spans="1:3" x14ac:dyDescent="0.3">
      <c r="A64" s="14">
        <v>3291</v>
      </c>
      <c r="B64" s="14" t="s">
        <v>277</v>
      </c>
      <c r="C64" s="15">
        <v>25000</v>
      </c>
    </row>
    <row r="65" spans="1:3" x14ac:dyDescent="0.3">
      <c r="A65" s="14">
        <v>3311</v>
      </c>
      <c r="B65" s="14" t="s">
        <v>156</v>
      </c>
      <c r="C65" s="15">
        <v>10616888</v>
      </c>
    </row>
    <row r="66" spans="1:3" x14ac:dyDescent="0.3">
      <c r="A66" s="14">
        <v>3321</v>
      </c>
      <c r="B66" s="14" t="s">
        <v>414</v>
      </c>
      <c r="C66" s="15">
        <v>8500000</v>
      </c>
    </row>
    <row r="67" spans="1:3" x14ac:dyDescent="0.3">
      <c r="A67" s="14">
        <v>3331</v>
      </c>
      <c r="B67" s="14" t="s">
        <v>167</v>
      </c>
      <c r="C67" s="15">
        <v>6933112</v>
      </c>
    </row>
    <row r="68" spans="1:3" x14ac:dyDescent="0.3">
      <c r="A68" s="14">
        <v>3341</v>
      </c>
      <c r="B68" s="14" t="s">
        <v>68</v>
      </c>
      <c r="C68" s="15">
        <v>7630000</v>
      </c>
    </row>
    <row r="69" spans="1:3" x14ac:dyDescent="0.3">
      <c r="A69" s="14">
        <v>3361</v>
      </c>
      <c r="B69" s="14" t="s">
        <v>191</v>
      </c>
      <c r="C69" s="15">
        <v>11554323</v>
      </c>
    </row>
    <row r="70" spans="1:3" x14ac:dyDescent="0.3">
      <c r="A70" s="14">
        <v>3381</v>
      </c>
      <c r="B70" s="14" t="s">
        <v>278</v>
      </c>
      <c r="C70" s="15">
        <v>77442266.879999995</v>
      </c>
    </row>
    <row r="71" spans="1:3" x14ac:dyDescent="0.3">
      <c r="A71" s="14">
        <v>3391</v>
      </c>
      <c r="B71" s="14" t="s">
        <v>168</v>
      </c>
      <c r="C71" s="15">
        <v>55885000</v>
      </c>
    </row>
    <row r="72" spans="1:3" x14ac:dyDescent="0.3">
      <c r="A72" s="14">
        <v>3411</v>
      </c>
      <c r="B72" s="14" t="s">
        <v>157</v>
      </c>
      <c r="C72" s="15">
        <v>25430677</v>
      </c>
    </row>
    <row r="73" spans="1:3" x14ac:dyDescent="0.3">
      <c r="A73" s="14">
        <v>3421</v>
      </c>
      <c r="B73" s="14" t="s">
        <v>255</v>
      </c>
      <c r="C73" s="15">
        <v>40000000</v>
      </c>
    </row>
    <row r="74" spans="1:3" x14ac:dyDescent="0.3">
      <c r="A74" s="14">
        <v>3431</v>
      </c>
      <c r="B74" s="14" t="s">
        <v>256</v>
      </c>
      <c r="C74" s="15">
        <v>4100000</v>
      </c>
    </row>
    <row r="75" spans="1:3" x14ac:dyDescent="0.3">
      <c r="A75" s="14">
        <v>3441</v>
      </c>
      <c r="B75" s="14" t="s">
        <v>158</v>
      </c>
      <c r="C75" s="15">
        <v>305000</v>
      </c>
    </row>
    <row r="76" spans="1:3" x14ac:dyDescent="0.3">
      <c r="A76" s="14">
        <v>3451</v>
      </c>
      <c r="B76" s="14" t="s">
        <v>279</v>
      </c>
      <c r="C76" s="15">
        <v>9132945.1600000001</v>
      </c>
    </row>
    <row r="77" spans="1:3" x14ac:dyDescent="0.3">
      <c r="A77" s="14">
        <v>3481</v>
      </c>
      <c r="B77" s="14" t="s">
        <v>280</v>
      </c>
      <c r="C77" s="15">
        <v>350000</v>
      </c>
    </row>
    <row r="78" spans="1:3" x14ac:dyDescent="0.3">
      <c r="A78" s="14">
        <v>3511</v>
      </c>
      <c r="B78" s="14" t="s">
        <v>257</v>
      </c>
      <c r="C78" s="15">
        <v>72279564.799999997</v>
      </c>
    </row>
    <row r="79" spans="1:3" x14ac:dyDescent="0.3">
      <c r="A79" s="14">
        <v>3521</v>
      </c>
      <c r="B79" s="14" t="s">
        <v>169</v>
      </c>
      <c r="C79" s="15">
        <v>85000</v>
      </c>
    </row>
    <row r="80" spans="1:3" x14ac:dyDescent="0.3">
      <c r="A80" s="14">
        <v>3531</v>
      </c>
      <c r="B80" s="14" t="s">
        <v>170</v>
      </c>
      <c r="C80" s="15">
        <v>1500000</v>
      </c>
    </row>
    <row r="81" spans="1:3" x14ac:dyDescent="0.3">
      <c r="A81" s="14">
        <v>3541</v>
      </c>
      <c r="B81" s="14" t="s">
        <v>186</v>
      </c>
      <c r="C81" s="15">
        <v>685000</v>
      </c>
    </row>
    <row r="82" spans="1:3" x14ac:dyDescent="0.3">
      <c r="A82" s="14">
        <v>3551</v>
      </c>
      <c r="B82" s="14" t="s">
        <v>281</v>
      </c>
      <c r="C82" s="15">
        <v>22000000</v>
      </c>
    </row>
    <row r="83" spans="1:3" x14ac:dyDescent="0.3">
      <c r="A83" s="14">
        <v>3571</v>
      </c>
      <c r="B83" s="14" t="s">
        <v>117</v>
      </c>
      <c r="C83" s="15">
        <v>314600000</v>
      </c>
    </row>
    <row r="84" spans="1:3" x14ac:dyDescent="0.3">
      <c r="A84" s="14">
        <v>3581</v>
      </c>
      <c r="B84" s="14" t="s">
        <v>56</v>
      </c>
      <c r="C84" s="15">
        <v>257645740</v>
      </c>
    </row>
    <row r="85" spans="1:3" x14ac:dyDescent="0.3">
      <c r="A85" s="14">
        <v>3591</v>
      </c>
      <c r="B85" s="14" t="s">
        <v>326</v>
      </c>
      <c r="C85" s="15">
        <v>21202435.199999999</v>
      </c>
    </row>
    <row r="86" spans="1:3" x14ac:dyDescent="0.3">
      <c r="A86" s="14">
        <v>3611</v>
      </c>
      <c r="B86" s="14" t="s">
        <v>310</v>
      </c>
      <c r="C86" s="15">
        <v>32506735.879999999</v>
      </c>
    </row>
    <row r="87" spans="1:3" x14ac:dyDescent="0.3">
      <c r="A87" s="14">
        <v>3631</v>
      </c>
      <c r="B87" s="14" t="s">
        <v>311</v>
      </c>
      <c r="C87" s="15">
        <v>7460000</v>
      </c>
    </row>
    <row r="88" spans="1:3" x14ac:dyDescent="0.3">
      <c r="A88" s="14">
        <v>3651</v>
      </c>
      <c r="B88" s="14" t="s">
        <v>312</v>
      </c>
      <c r="C88" s="15">
        <v>4200000</v>
      </c>
    </row>
    <row r="89" spans="1:3" x14ac:dyDescent="0.3">
      <c r="A89" s="14">
        <v>3661</v>
      </c>
      <c r="B89" s="14" t="s">
        <v>313</v>
      </c>
      <c r="C89" s="15">
        <v>5363395</v>
      </c>
    </row>
    <row r="90" spans="1:3" x14ac:dyDescent="0.3">
      <c r="A90" s="14">
        <v>3711</v>
      </c>
      <c r="B90" s="14" t="s">
        <v>260</v>
      </c>
      <c r="C90" s="15">
        <v>45000</v>
      </c>
    </row>
    <row r="91" spans="1:3" x14ac:dyDescent="0.3">
      <c r="A91" s="14">
        <v>3751</v>
      </c>
      <c r="B91" s="14" t="s">
        <v>261</v>
      </c>
      <c r="C91" s="15">
        <v>50000</v>
      </c>
    </row>
    <row r="92" spans="1:3" x14ac:dyDescent="0.3">
      <c r="A92" s="14">
        <v>3761</v>
      </c>
      <c r="B92" s="14" t="s">
        <v>356</v>
      </c>
      <c r="C92" s="15">
        <v>0</v>
      </c>
    </row>
    <row r="93" spans="1:3" x14ac:dyDescent="0.3">
      <c r="A93" s="14">
        <v>3821</v>
      </c>
      <c r="B93" s="14" t="s">
        <v>144</v>
      </c>
      <c r="C93" s="15">
        <v>22793000</v>
      </c>
    </row>
    <row r="94" spans="1:3" x14ac:dyDescent="0.3">
      <c r="A94" s="14">
        <v>3841</v>
      </c>
      <c r="B94" s="14" t="s">
        <v>438</v>
      </c>
      <c r="C94" s="15">
        <v>100000</v>
      </c>
    </row>
    <row r="95" spans="1:3" x14ac:dyDescent="0.3">
      <c r="A95" s="14">
        <v>3911</v>
      </c>
      <c r="B95" s="14" t="s">
        <v>391</v>
      </c>
      <c r="C95" s="15">
        <v>500000</v>
      </c>
    </row>
    <row r="96" spans="1:3" x14ac:dyDescent="0.3">
      <c r="A96" s="14">
        <v>3921</v>
      </c>
      <c r="B96" s="14" t="s">
        <v>497</v>
      </c>
      <c r="C96" s="15">
        <v>7758843.5199999996</v>
      </c>
    </row>
    <row r="97" spans="1:3" x14ac:dyDescent="0.3">
      <c r="A97" s="14">
        <v>3922</v>
      </c>
      <c r="B97" s="14" t="s">
        <v>282</v>
      </c>
      <c r="C97" s="15">
        <v>11700000</v>
      </c>
    </row>
    <row r="98" spans="1:3" x14ac:dyDescent="0.3">
      <c r="A98" s="14">
        <v>3941</v>
      </c>
      <c r="B98" s="14" t="s">
        <v>193</v>
      </c>
      <c r="C98" s="15">
        <v>21370000</v>
      </c>
    </row>
    <row r="99" spans="1:3" x14ac:dyDescent="0.3">
      <c r="A99" s="14">
        <v>3942</v>
      </c>
      <c r="B99" s="14" t="s">
        <v>247</v>
      </c>
      <c r="C99" s="15">
        <v>150000</v>
      </c>
    </row>
    <row r="100" spans="1:3" x14ac:dyDescent="0.3">
      <c r="A100" s="14">
        <v>3961</v>
      </c>
      <c r="B100" s="14" t="s">
        <v>262</v>
      </c>
      <c r="C100" s="15">
        <v>50000</v>
      </c>
    </row>
    <row r="101" spans="1:3" x14ac:dyDescent="0.3">
      <c r="A101" s="14">
        <v>3962</v>
      </c>
      <c r="B101" s="14" t="s">
        <v>194</v>
      </c>
      <c r="C101" s="15">
        <v>75000</v>
      </c>
    </row>
    <row r="102" spans="1:3" x14ac:dyDescent="0.3">
      <c r="A102" s="14">
        <v>4211</v>
      </c>
      <c r="B102" s="14" t="s">
        <v>212</v>
      </c>
      <c r="C102" s="15">
        <v>382399010.88999999</v>
      </c>
    </row>
    <row r="103" spans="1:3" x14ac:dyDescent="0.3">
      <c r="A103" s="14">
        <v>4251</v>
      </c>
      <c r="B103" s="14" t="s">
        <v>471</v>
      </c>
      <c r="C103" s="15">
        <v>25000000</v>
      </c>
    </row>
    <row r="104" spans="1:3" x14ac:dyDescent="0.3">
      <c r="A104" s="14">
        <v>4311</v>
      </c>
      <c r="B104" s="14" t="s">
        <v>404</v>
      </c>
      <c r="C104" s="15">
        <v>8310000</v>
      </c>
    </row>
    <row r="105" spans="1:3" x14ac:dyDescent="0.3">
      <c r="A105" s="14">
        <v>4391</v>
      </c>
      <c r="B105" s="14" t="s">
        <v>427</v>
      </c>
      <c r="C105" s="15">
        <v>1400000</v>
      </c>
    </row>
    <row r="106" spans="1:3" x14ac:dyDescent="0.3">
      <c r="A106" s="14">
        <v>4411</v>
      </c>
      <c r="B106" s="14" t="s">
        <v>226</v>
      </c>
      <c r="C106" s="15">
        <v>153758501.97</v>
      </c>
    </row>
    <row r="107" spans="1:3" x14ac:dyDescent="0.3">
      <c r="A107" s="14">
        <v>4421</v>
      </c>
      <c r="B107" s="14" t="s">
        <v>363</v>
      </c>
      <c r="C107" s="15">
        <v>200000</v>
      </c>
    </row>
    <row r="108" spans="1:3" x14ac:dyDescent="0.3">
      <c r="A108" s="14">
        <v>4431</v>
      </c>
      <c r="B108" s="14" t="s">
        <v>345</v>
      </c>
      <c r="C108" s="15">
        <v>3900000</v>
      </c>
    </row>
    <row r="109" spans="1:3" x14ac:dyDescent="0.3">
      <c r="A109" s="14">
        <v>4451</v>
      </c>
      <c r="B109" s="14" t="s">
        <v>233</v>
      </c>
      <c r="C109" s="15">
        <v>2300000</v>
      </c>
    </row>
    <row r="110" spans="1:3" x14ac:dyDescent="0.3">
      <c r="A110" s="14">
        <v>4481</v>
      </c>
      <c r="B110" s="14" t="s">
        <v>376</v>
      </c>
      <c r="C110" s="15">
        <v>3100000</v>
      </c>
    </row>
    <row r="111" spans="1:3" x14ac:dyDescent="0.3">
      <c r="A111" s="14">
        <v>5111</v>
      </c>
      <c r="B111" s="14" t="s">
        <v>98</v>
      </c>
      <c r="C111" s="15">
        <v>31878821.25</v>
      </c>
    </row>
    <row r="112" spans="1:3" x14ac:dyDescent="0.3">
      <c r="A112" s="14">
        <v>5121</v>
      </c>
      <c r="B112" s="14" t="s">
        <v>283</v>
      </c>
      <c r="C112" s="15">
        <v>1828438.75</v>
      </c>
    </row>
    <row r="113" spans="1:3" x14ac:dyDescent="0.3">
      <c r="A113" s="14">
        <v>5151</v>
      </c>
      <c r="B113" s="14" t="s">
        <v>263</v>
      </c>
      <c r="C113" s="15">
        <v>6135240</v>
      </c>
    </row>
    <row r="114" spans="1:3" x14ac:dyDescent="0.3">
      <c r="A114" s="14">
        <v>5191</v>
      </c>
      <c r="B114" s="14" t="s">
        <v>264</v>
      </c>
      <c r="C114" s="15">
        <v>535740</v>
      </c>
    </row>
    <row r="115" spans="1:3" x14ac:dyDescent="0.3">
      <c r="A115" s="14">
        <v>5211</v>
      </c>
      <c r="B115" s="14" t="s">
        <v>171</v>
      </c>
      <c r="C115" s="15">
        <v>100000</v>
      </c>
    </row>
    <row r="116" spans="1:3" x14ac:dyDescent="0.3">
      <c r="A116" s="14">
        <v>5311</v>
      </c>
      <c r="B116" s="14" t="s">
        <v>145</v>
      </c>
      <c r="C116" s="15">
        <v>30500000</v>
      </c>
    </row>
    <row r="117" spans="1:3" x14ac:dyDescent="0.3">
      <c r="A117" s="14">
        <v>5321</v>
      </c>
      <c r="B117" s="14" t="s">
        <v>187</v>
      </c>
      <c r="C117" s="15">
        <v>300000</v>
      </c>
    </row>
    <row r="118" spans="1:3" x14ac:dyDescent="0.3">
      <c r="A118" s="14">
        <v>5411</v>
      </c>
      <c r="B118" s="14" t="s">
        <v>100</v>
      </c>
      <c r="C118" s="15">
        <v>31700000</v>
      </c>
    </row>
    <row r="119" spans="1:3" x14ac:dyDescent="0.3">
      <c r="A119" s="14">
        <v>5491</v>
      </c>
      <c r="B119" s="14" t="s">
        <v>71</v>
      </c>
      <c r="C119" s="15">
        <v>3000000</v>
      </c>
    </row>
    <row r="120" spans="1:3" x14ac:dyDescent="0.3">
      <c r="A120" s="14">
        <v>5621</v>
      </c>
      <c r="B120" s="14" t="s">
        <v>330</v>
      </c>
      <c r="C120" s="15">
        <v>180000</v>
      </c>
    </row>
    <row r="121" spans="1:3" x14ac:dyDescent="0.3">
      <c r="A121" s="14">
        <v>5641</v>
      </c>
      <c r="B121" s="14" t="s">
        <v>284</v>
      </c>
      <c r="C121" s="15">
        <v>3750000</v>
      </c>
    </row>
    <row r="122" spans="1:3" x14ac:dyDescent="0.3">
      <c r="A122" s="14">
        <v>5651</v>
      </c>
      <c r="B122" s="14" t="s">
        <v>172</v>
      </c>
      <c r="C122" s="15">
        <v>7300000</v>
      </c>
    </row>
    <row r="123" spans="1:3" x14ac:dyDescent="0.3">
      <c r="A123" s="14">
        <v>5661</v>
      </c>
      <c r="B123" s="14" t="s">
        <v>188</v>
      </c>
      <c r="C123" s="15">
        <v>5500000</v>
      </c>
    </row>
    <row r="124" spans="1:3" x14ac:dyDescent="0.3">
      <c r="A124" s="14">
        <v>5662</v>
      </c>
      <c r="B124" s="14" t="s">
        <v>285</v>
      </c>
      <c r="C124" s="15">
        <v>5000000</v>
      </c>
    </row>
    <row r="125" spans="1:3" x14ac:dyDescent="0.3">
      <c r="A125" s="14">
        <v>5671</v>
      </c>
      <c r="B125" s="14" t="s">
        <v>320</v>
      </c>
      <c r="C125" s="15">
        <v>2000000</v>
      </c>
    </row>
    <row r="126" spans="1:3" x14ac:dyDescent="0.3">
      <c r="A126" s="14">
        <v>5691</v>
      </c>
      <c r="B126" s="14" t="s">
        <v>146</v>
      </c>
      <c r="C126" s="15">
        <v>147150000</v>
      </c>
    </row>
    <row r="127" spans="1:3" x14ac:dyDescent="0.3">
      <c r="A127" s="14">
        <v>5781</v>
      </c>
      <c r="B127" s="14" t="s">
        <v>351</v>
      </c>
      <c r="C127" s="15">
        <v>200000</v>
      </c>
    </row>
    <row r="128" spans="1:3" x14ac:dyDescent="0.3">
      <c r="A128" s="14">
        <v>5811</v>
      </c>
      <c r="B128" s="14" t="s">
        <v>243</v>
      </c>
      <c r="C128" s="15">
        <v>37500000</v>
      </c>
    </row>
    <row r="129" spans="1:3" x14ac:dyDescent="0.3">
      <c r="A129" s="14">
        <v>5911</v>
      </c>
      <c r="B129" s="14" t="s">
        <v>175</v>
      </c>
      <c r="C129" s="15">
        <v>21060000</v>
      </c>
    </row>
    <row r="130" spans="1:3" x14ac:dyDescent="0.3">
      <c r="A130" s="14">
        <v>5971</v>
      </c>
      <c r="B130" s="14" t="s">
        <v>177</v>
      </c>
      <c r="C130" s="15">
        <v>10008526</v>
      </c>
    </row>
    <row r="131" spans="1:3" x14ac:dyDescent="0.3">
      <c r="A131" s="14">
        <v>6121</v>
      </c>
      <c r="B131" s="14" t="s">
        <v>109</v>
      </c>
      <c r="C131" s="15">
        <v>290572725.08000004</v>
      </c>
    </row>
    <row r="132" spans="1:3" x14ac:dyDescent="0.3">
      <c r="A132" s="14">
        <v>6131</v>
      </c>
      <c r="B132" s="14" t="s">
        <v>380</v>
      </c>
      <c r="C132" s="15">
        <v>206935329.16999999</v>
      </c>
    </row>
    <row r="133" spans="1:3" x14ac:dyDescent="0.3">
      <c r="A133" s="14">
        <v>6151</v>
      </c>
      <c r="B133" s="14" t="s">
        <v>110</v>
      </c>
      <c r="C133" s="15">
        <v>925715824.74000001</v>
      </c>
    </row>
    <row r="134" spans="1:3" x14ac:dyDescent="0.3">
      <c r="A134" s="14">
        <v>6321</v>
      </c>
      <c r="B134" s="14" t="s">
        <v>266</v>
      </c>
      <c r="C134" s="15">
        <v>118680360</v>
      </c>
    </row>
    <row r="135" spans="1:3" x14ac:dyDescent="0.3">
      <c r="A135" s="14">
        <v>7991</v>
      </c>
      <c r="B135" s="14" t="s">
        <v>269</v>
      </c>
      <c r="C135" s="15">
        <v>5000000</v>
      </c>
    </row>
    <row r="136" spans="1:3" x14ac:dyDescent="0.3">
      <c r="A136" s="14">
        <v>9111</v>
      </c>
      <c r="B136" s="14" t="s">
        <v>89</v>
      </c>
      <c r="C136" s="15">
        <v>24713862.890000001</v>
      </c>
    </row>
    <row r="137" spans="1:3" x14ac:dyDescent="0.3">
      <c r="A137" s="14">
        <v>9211</v>
      </c>
      <c r="B137" s="14" t="s">
        <v>90</v>
      </c>
      <c r="C137" s="15">
        <v>11000000</v>
      </c>
    </row>
    <row r="138" spans="1:3" x14ac:dyDescent="0.3">
      <c r="A138" t="s">
        <v>531</v>
      </c>
      <c r="C138" s="1">
        <v>6191079647.4000006</v>
      </c>
    </row>
  </sheetData>
  <pageMargins left="0.70866141732283472" right="0.70866141732283472" top="1.28125" bottom="0.74803149606299213" header="0.64583333333333337" footer="0.31496062992125984"/>
  <pageSetup orientation="portrait" r:id="rId2"/>
  <headerFooter>
    <oddHeader>&amp;CMUNICIPIO DE TLAJOMULCO DE ZÚÑIGA
2DA MODIFICACIÓN PRESUPUESTAL 2026
CLASIFICACIÓN POR OBJETO DEL GASTO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E9F88-F2FD-46E5-B13D-ACBBA3E175FD}">
  <dimension ref="A3:F13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9.21875" customWidth="1"/>
    <col min="2" max="2" width="27" bestFit="1" customWidth="1"/>
    <col min="3" max="5" width="17.21875" bestFit="1" customWidth="1"/>
    <col min="6" max="6" width="15.77734375" bestFit="1" customWidth="1"/>
  </cols>
  <sheetData>
    <row r="3" spans="1:6" hidden="1" x14ac:dyDescent="0.3">
      <c r="A3" s="12" t="s">
        <v>536</v>
      </c>
      <c r="C3" s="12" t="s">
        <v>537</v>
      </c>
    </row>
    <row r="4" spans="1:6" s="17" customFormat="1" ht="57.6" x14ac:dyDescent="0.3">
      <c r="A4" s="16" t="s">
        <v>535</v>
      </c>
      <c r="B4" s="16" t="s">
        <v>15</v>
      </c>
      <c r="C4" s="17" t="s">
        <v>540</v>
      </c>
      <c r="D4" s="17" t="s">
        <v>538</v>
      </c>
      <c r="E4" s="17" t="s">
        <v>539</v>
      </c>
      <c r="F4" s="17" t="s">
        <v>531</v>
      </c>
    </row>
    <row r="5" spans="1:6" x14ac:dyDescent="0.3">
      <c r="A5" s="18">
        <v>1000</v>
      </c>
      <c r="B5" s="17" t="s">
        <v>386</v>
      </c>
      <c r="C5" s="19"/>
      <c r="D5" s="19"/>
      <c r="E5" s="19">
        <v>1669178514.7799997</v>
      </c>
      <c r="F5" s="19">
        <v>1669178514.7799997</v>
      </c>
    </row>
    <row r="6" spans="1:6" x14ac:dyDescent="0.3">
      <c r="A6" s="18">
        <v>2000</v>
      </c>
      <c r="B6" s="17" t="s">
        <v>66</v>
      </c>
      <c r="C6" s="19"/>
      <c r="D6" s="19"/>
      <c r="E6" s="19">
        <v>200784884.44</v>
      </c>
      <c r="F6" s="19">
        <v>200784884.44</v>
      </c>
    </row>
    <row r="7" spans="1:6" x14ac:dyDescent="0.3">
      <c r="A7" s="18">
        <v>3000</v>
      </c>
      <c r="B7" s="17" t="s">
        <v>44</v>
      </c>
      <c r="C7" s="19"/>
      <c r="D7" s="19"/>
      <c r="E7" s="19">
        <v>1812503867.4400001</v>
      </c>
      <c r="F7" s="19">
        <v>1812503867.4400001</v>
      </c>
    </row>
    <row r="8" spans="1:6" ht="43.2" x14ac:dyDescent="0.3">
      <c r="A8" s="18">
        <v>4000</v>
      </c>
      <c r="B8" s="17" t="s">
        <v>211</v>
      </c>
      <c r="C8" s="19"/>
      <c r="D8" s="19"/>
      <c r="E8" s="19">
        <v>580367512.86000001</v>
      </c>
      <c r="F8" s="19">
        <v>580367512.86000001</v>
      </c>
    </row>
    <row r="9" spans="1:6" ht="28.8" x14ac:dyDescent="0.3">
      <c r="A9" s="18">
        <v>5000</v>
      </c>
      <c r="B9" s="17" t="s">
        <v>70</v>
      </c>
      <c r="C9" s="19"/>
      <c r="D9" s="19">
        <v>345626766</v>
      </c>
      <c r="E9" s="19"/>
      <c r="F9" s="19">
        <v>345626766</v>
      </c>
    </row>
    <row r="10" spans="1:6" x14ac:dyDescent="0.3">
      <c r="A10" s="18">
        <v>6000</v>
      </c>
      <c r="B10" s="17" t="s">
        <v>108</v>
      </c>
      <c r="C10" s="19"/>
      <c r="D10" s="19">
        <v>1541904238.9900002</v>
      </c>
      <c r="E10" s="19"/>
      <c r="F10" s="19">
        <v>1541904238.9900002</v>
      </c>
    </row>
    <row r="11" spans="1:6" ht="28.8" x14ac:dyDescent="0.3">
      <c r="A11" s="18">
        <v>7000</v>
      </c>
      <c r="B11" s="17" t="s">
        <v>268</v>
      </c>
      <c r="C11" s="19">
        <v>5000000</v>
      </c>
      <c r="D11" s="19"/>
      <c r="E11" s="19"/>
      <c r="F11" s="19">
        <v>5000000</v>
      </c>
    </row>
    <row r="12" spans="1:6" x14ac:dyDescent="0.3">
      <c r="A12" s="18">
        <v>9000</v>
      </c>
      <c r="B12" s="17" t="s">
        <v>88</v>
      </c>
      <c r="C12" s="19">
        <v>35713862.890000001</v>
      </c>
      <c r="D12" s="19"/>
      <c r="E12" s="19"/>
      <c r="F12" s="19">
        <v>35713862.890000001</v>
      </c>
    </row>
    <row r="13" spans="1:6" x14ac:dyDescent="0.3">
      <c r="A13" t="s">
        <v>531</v>
      </c>
      <c r="C13" s="1">
        <v>40713862.890000001</v>
      </c>
      <c r="D13" s="1">
        <v>1887531004.9900002</v>
      </c>
      <c r="E13" s="1">
        <v>4262834779.52</v>
      </c>
      <c r="F13" s="1">
        <v>6191079647.4000006</v>
      </c>
    </row>
  </sheetData>
  <pageMargins left="0.70866141732283472" right="0.70866141732283472" top="0.74803149606299213" bottom="0.74803149606299213" header="0.31496062992125984" footer="0.31496062992125984"/>
  <pageSetup orientation="landscape" r:id="rId2"/>
  <headerFooter>
    <oddHeader>&amp;CMUNICIPIO DE TLAJOMULCO DE ZÚÑIGA
2DA MODIFICACIÓN PRESUPUESTAL 2026
CLASIFICACIÓN ECONOMICA</oddHead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C0107-621D-488E-9D23-4F624DFAE749}">
  <dimension ref="A3:C84"/>
  <sheetViews>
    <sheetView view="pageLayout" zoomScaleNormal="100" workbookViewId="0">
      <selection activeCell="B1" sqref="B1:I45"/>
    </sheetView>
  </sheetViews>
  <sheetFormatPr baseColWidth="10" defaultRowHeight="14.4" x14ac:dyDescent="0.3"/>
  <cols>
    <col min="1" max="1" width="9.77734375" customWidth="1"/>
    <col min="2" max="2" width="87" bestFit="1" customWidth="1"/>
    <col min="3" max="5" width="16.77734375" bestFit="1" customWidth="1"/>
  </cols>
  <sheetData>
    <row r="3" spans="1:3" x14ac:dyDescent="0.3">
      <c r="A3" s="12" t="s">
        <v>9</v>
      </c>
      <c r="B3" s="12" t="s">
        <v>11</v>
      </c>
      <c r="C3" t="s">
        <v>536</v>
      </c>
    </row>
    <row r="4" spans="1:3" x14ac:dyDescent="0.3">
      <c r="A4" t="s">
        <v>75</v>
      </c>
      <c r="C4" s="1"/>
    </row>
    <row r="5" spans="1:3" x14ac:dyDescent="0.3">
      <c r="B5" t="s">
        <v>136</v>
      </c>
      <c r="C5" s="1">
        <v>3250000</v>
      </c>
    </row>
    <row r="6" spans="1:3" x14ac:dyDescent="0.3">
      <c r="B6" t="s">
        <v>151</v>
      </c>
      <c r="C6" s="1">
        <v>3285000</v>
      </c>
    </row>
    <row r="7" spans="1:3" x14ac:dyDescent="0.3">
      <c r="B7" t="s">
        <v>230</v>
      </c>
      <c r="C7" s="1">
        <v>5600000</v>
      </c>
    </row>
    <row r="8" spans="1:3" x14ac:dyDescent="0.3">
      <c r="B8" t="s">
        <v>286</v>
      </c>
      <c r="C8" s="1">
        <v>4800000</v>
      </c>
    </row>
    <row r="9" spans="1:3" x14ac:dyDescent="0.3">
      <c r="B9" t="s">
        <v>375</v>
      </c>
      <c r="C9" s="1">
        <v>3100000</v>
      </c>
    </row>
    <row r="10" spans="1:3" x14ac:dyDescent="0.3">
      <c r="B10" t="s">
        <v>76</v>
      </c>
      <c r="C10" s="1">
        <v>26825000</v>
      </c>
    </row>
    <row r="11" spans="1:3" x14ac:dyDescent="0.3">
      <c r="B11" t="s">
        <v>314</v>
      </c>
      <c r="C11" s="1">
        <v>5100000</v>
      </c>
    </row>
    <row r="12" spans="1:3" x14ac:dyDescent="0.3">
      <c r="B12" t="s">
        <v>113</v>
      </c>
      <c r="C12" s="1">
        <v>631974759.05999994</v>
      </c>
    </row>
    <row r="13" spans="1:3" x14ac:dyDescent="0.3">
      <c r="B13" t="s">
        <v>128</v>
      </c>
      <c r="C13" s="1">
        <v>1500000</v>
      </c>
    </row>
    <row r="14" spans="1:3" x14ac:dyDescent="0.3">
      <c r="B14" t="s">
        <v>350</v>
      </c>
      <c r="C14" s="1">
        <v>200000</v>
      </c>
    </row>
    <row r="15" spans="1:3" x14ac:dyDescent="0.3">
      <c r="B15" t="s">
        <v>346</v>
      </c>
      <c r="C15" s="1">
        <v>470000</v>
      </c>
    </row>
    <row r="16" spans="1:3" x14ac:dyDescent="0.3">
      <c r="A16" t="s">
        <v>180</v>
      </c>
      <c r="C16" s="1"/>
    </row>
    <row r="17" spans="1:3" x14ac:dyDescent="0.3">
      <c r="B17" t="s">
        <v>443</v>
      </c>
      <c r="C17" s="1">
        <v>20803650</v>
      </c>
    </row>
    <row r="18" spans="1:3" x14ac:dyDescent="0.3">
      <c r="B18" t="s">
        <v>454</v>
      </c>
      <c r="C18" s="1">
        <v>14767344.140000001</v>
      </c>
    </row>
    <row r="19" spans="1:3" x14ac:dyDescent="0.3">
      <c r="B19" t="s">
        <v>359</v>
      </c>
      <c r="C19" s="1">
        <v>21175000</v>
      </c>
    </row>
    <row r="20" spans="1:3" x14ac:dyDescent="0.3">
      <c r="B20" t="s">
        <v>353</v>
      </c>
      <c r="C20" s="1">
        <v>850000</v>
      </c>
    </row>
    <row r="21" spans="1:3" x14ac:dyDescent="0.3">
      <c r="B21" t="s">
        <v>362</v>
      </c>
      <c r="C21" s="1">
        <v>200000</v>
      </c>
    </row>
    <row r="22" spans="1:3" x14ac:dyDescent="0.3">
      <c r="B22" t="s">
        <v>181</v>
      </c>
      <c r="C22" s="1">
        <v>59452000</v>
      </c>
    </row>
    <row r="23" spans="1:3" x14ac:dyDescent="0.3">
      <c r="B23" t="s">
        <v>435</v>
      </c>
      <c r="C23" s="1">
        <v>480000</v>
      </c>
    </row>
    <row r="24" spans="1:3" x14ac:dyDescent="0.3">
      <c r="B24" t="s">
        <v>365</v>
      </c>
      <c r="C24" s="1">
        <v>2000000</v>
      </c>
    </row>
    <row r="25" spans="1:3" x14ac:dyDescent="0.3">
      <c r="B25" t="s">
        <v>322</v>
      </c>
      <c r="C25" s="1">
        <v>52550000</v>
      </c>
    </row>
    <row r="26" spans="1:3" x14ac:dyDescent="0.3">
      <c r="B26" t="s">
        <v>327</v>
      </c>
      <c r="C26" s="1">
        <v>1000000</v>
      </c>
    </row>
    <row r="27" spans="1:3" x14ac:dyDescent="0.3">
      <c r="B27" t="s">
        <v>341</v>
      </c>
      <c r="C27" s="1">
        <v>5200000</v>
      </c>
    </row>
    <row r="28" spans="1:3" x14ac:dyDescent="0.3">
      <c r="B28" t="s">
        <v>366</v>
      </c>
      <c r="C28" s="1">
        <v>100738501.97</v>
      </c>
    </row>
    <row r="29" spans="1:3" x14ac:dyDescent="0.3">
      <c r="B29" t="s">
        <v>368</v>
      </c>
      <c r="C29" s="1">
        <v>18000000</v>
      </c>
    </row>
    <row r="30" spans="1:3" x14ac:dyDescent="0.3">
      <c r="B30" t="s">
        <v>358</v>
      </c>
      <c r="C30" s="1">
        <v>2000000</v>
      </c>
    </row>
    <row r="31" spans="1:3" x14ac:dyDescent="0.3">
      <c r="B31" t="s">
        <v>624</v>
      </c>
      <c r="C31" s="1">
        <v>225000000</v>
      </c>
    </row>
    <row r="32" spans="1:3" x14ac:dyDescent="0.3">
      <c r="A32" t="s">
        <v>62</v>
      </c>
      <c r="C32" s="1"/>
    </row>
    <row r="33" spans="1:3" x14ac:dyDescent="0.3">
      <c r="B33" t="s">
        <v>336</v>
      </c>
      <c r="C33" s="1">
        <v>4500000</v>
      </c>
    </row>
    <row r="34" spans="1:3" x14ac:dyDescent="0.3">
      <c r="B34" t="s">
        <v>459</v>
      </c>
      <c r="C34" s="1">
        <v>7750016.75</v>
      </c>
    </row>
    <row r="35" spans="1:3" x14ac:dyDescent="0.3">
      <c r="B35" t="s">
        <v>63</v>
      </c>
      <c r="C35" s="1">
        <v>16570884.439999999</v>
      </c>
    </row>
    <row r="36" spans="1:3" x14ac:dyDescent="0.3">
      <c r="B36" t="s">
        <v>195</v>
      </c>
      <c r="C36" s="1">
        <v>0</v>
      </c>
    </row>
    <row r="37" spans="1:3" x14ac:dyDescent="0.3">
      <c r="B37" t="s">
        <v>93</v>
      </c>
      <c r="C37" s="1">
        <v>456404676</v>
      </c>
    </row>
    <row r="38" spans="1:3" x14ac:dyDescent="0.3">
      <c r="B38" t="s">
        <v>379</v>
      </c>
      <c r="C38" s="1">
        <v>618223878.99000001</v>
      </c>
    </row>
    <row r="39" spans="1:3" x14ac:dyDescent="0.3">
      <c r="B39" t="s">
        <v>382</v>
      </c>
      <c r="C39" s="1">
        <v>59500000</v>
      </c>
    </row>
    <row r="40" spans="1:3" x14ac:dyDescent="0.3">
      <c r="B40" t="s">
        <v>105</v>
      </c>
      <c r="C40" s="1">
        <v>745500000</v>
      </c>
    </row>
    <row r="41" spans="1:3" x14ac:dyDescent="0.3">
      <c r="B41" t="s">
        <v>448</v>
      </c>
      <c r="C41" s="1">
        <v>9828000</v>
      </c>
    </row>
    <row r="42" spans="1:3" x14ac:dyDescent="0.3">
      <c r="B42" t="s">
        <v>69</v>
      </c>
      <c r="C42" s="1">
        <v>8811000</v>
      </c>
    </row>
    <row r="43" spans="1:3" x14ac:dyDescent="0.3">
      <c r="B43" t="s">
        <v>333</v>
      </c>
      <c r="C43" s="1">
        <v>29232000</v>
      </c>
    </row>
    <row r="44" spans="1:3" x14ac:dyDescent="0.3">
      <c r="B44" t="s">
        <v>466</v>
      </c>
      <c r="C44" s="1">
        <v>99750000</v>
      </c>
    </row>
    <row r="45" spans="1:3" x14ac:dyDescent="0.3">
      <c r="B45" t="s">
        <v>337</v>
      </c>
      <c r="C45" s="1">
        <v>1850000</v>
      </c>
    </row>
    <row r="46" spans="1:3" x14ac:dyDescent="0.3">
      <c r="A46" t="s">
        <v>52</v>
      </c>
      <c r="C46" s="1"/>
    </row>
    <row r="47" spans="1:3" x14ac:dyDescent="0.3">
      <c r="B47" t="s">
        <v>53</v>
      </c>
      <c r="C47" s="1">
        <v>256795740</v>
      </c>
    </row>
    <row r="48" spans="1:3" x14ac:dyDescent="0.3">
      <c r="B48" t="s">
        <v>121</v>
      </c>
      <c r="C48" s="1">
        <v>96680000</v>
      </c>
    </row>
    <row r="49" spans="1:3" x14ac:dyDescent="0.3">
      <c r="A49" t="s">
        <v>40</v>
      </c>
      <c r="C49" s="1"/>
    </row>
    <row r="50" spans="1:3" x14ac:dyDescent="0.3">
      <c r="B50" t="s">
        <v>373</v>
      </c>
      <c r="C50" s="1">
        <v>2000000</v>
      </c>
    </row>
    <row r="51" spans="1:3" x14ac:dyDescent="0.3">
      <c r="B51" t="s">
        <v>289</v>
      </c>
      <c r="C51" s="1">
        <v>155000</v>
      </c>
    </row>
    <row r="52" spans="1:3" x14ac:dyDescent="0.3">
      <c r="B52" t="s">
        <v>97</v>
      </c>
      <c r="C52" s="1">
        <v>461285997.02000004</v>
      </c>
    </row>
    <row r="53" spans="1:3" x14ac:dyDescent="0.3">
      <c r="B53" t="s">
        <v>307</v>
      </c>
      <c r="C53" s="1">
        <v>49530130.879999995</v>
      </c>
    </row>
    <row r="54" spans="1:3" x14ac:dyDescent="0.3">
      <c r="B54" t="s">
        <v>41</v>
      </c>
      <c r="C54" s="1">
        <v>285230000</v>
      </c>
    </row>
    <row r="55" spans="1:3" x14ac:dyDescent="0.3">
      <c r="B55" t="s">
        <v>240</v>
      </c>
      <c r="C55" s="1">
        <v>35520000</v>
      </c>
    </row>
    <row r="56" spans="1:3" x14ac:dyDescent="0.3">
      <c r="B56" t="s">
        <v>248</v>
      </c>
      <c r="C56" s="1">
        <v>244546126</v>
      </c>
    </row>
    <row r="57" spans="1:3" x14ac:dyDescent="0.3">
      <c r="B57" t="s">
        <v>270</v>
      </c>
      <c r="C57" s="1">
        <v>17000000</v>
      </c>
    </row>
    <row r="58" spans="1:3" x14ac:dyDescent="0.3">
      <c r="B58" t="s">
        <v>300</v>
      </c>
      <c r="C58" s="1">
        <v>7285000</v>
      </c>
    </row>
    <row r="59" spans="1:3" x14ac:dyDescent="0.3">
      <c r="B59" t="s">
        <v>85</v>
      </c>
      <c r="C59" s="1">
        <v>70972706.409999996</v>
      </c>
    </row>
    <row r="60" spans="1:3" x14ac:dyDescent="0.3">
      <c r="B60" t="s">
        <v>244</v>
      </c>
      <c r="C60" s="1">
        <v>6904000</v>
      </c>
    </row>
    <row r="61" spans="1:3" x14ac:dyDescent="0.3">
      <c r="B61" t="s">
        <v>292</v>
      </c>
      <c r="C61" s="1">
        <v>6703000</v>
      </c>
    </row>
    <row r="62" spans="1:3" x14ac:dyDescent="0.3">
      <c r="B62" t="s">
        <v>303</v>
      </c>
      <c r="C62" s="1">
        <v>11580000</v>
      </c>
    </row>
    <row r="63" spans="1:3" x14ac:dyDescent="0.3">
      <c r="B63" t="s">
        <v>386</v>
      </c>
      <c r="C63" s="1">
        <v>1340932235.74</v>
      </c>
    </row>
    <row r="64" spans="1:3" x14ac:dyDescent="0.3">
      <c r="A64" t="s">
        <v>205</v>
      </c>
      <c r="C64" s="1"/>
    </row>
    <row r="65" spans="2:3" x14ac:dyDescent="0.3">
      <c r="B65" t="s">
        <v>419</v>
      </c>
      <c r="C65" s="1">
        <v>700000</v>
      </c>
    </row>
    <row r="66" spans="2:3" x14ac:dyDescent="0.3">
      <c r="B66" t="s">
        <v>403</v>
      </c>
      <c r="C66" s="1">
        <v>250000</v>
      </c>
    </row>
    <row r="67" spans="2:3" x14ac:dyDescent="0.3">
      <c r="B67" t="s">
        <v>405</v>
      </c>
      <c r="C67" s="1">
        <v>5000000</v>
      </c>
    </row>
    <row r="68" spans="2:3" x14ac:dyDescent="0.3">
      <c r="B68" t="s">
        <v>407</v>
      </c>
      <c r="C68" s="1">
        <v>2800000</v>
      </c>
    </row>
    <row r="69" spans="2:3" x14ac:dyDescent="0.3">
      <c r="B69" t="s">
        <v>409</v>
      </c>
      <c r="C69" s="1">
        <v>2200000</v>
      </c>
    </row>
    <row r="70" spans="2:3" x14ac:dyDescent="0.3">
      <c r="B70" t="s">
        <v>430</v>
      </c>
      <c r="C70" s="1">
        <v>1570000</v>
      </c>
    </row>
    <row r="71" spans="2:3" x14ac:dyDescent="0.3">
      <c r="B71" t="s">
        <v>394</v>
      </c>
      <c r="C71" s="1">
        <v>500000</v>
      </c>
    </row>
    <row r="72" spans="2:3" x14ac:dyDescent="0.3">
      <c r="B72" t="s">
        <v>424</v>
      </c>
      <c r="C72" s="1">
        <v>1400000</v>
      </c>
    </row>
    <row r="73" spans="2:3" x14ac:dyDescent="0.3">
      <c r="B73" t="s">
        <v>398</v>
      </c>
      <c r="C73" s="1">
        <v>920000</v>
      </c>
    </row>
    <row r="74" spans="2:3" x14ac:dyDescent="0.3">
      <c r="B74" t="s">
        <v>206</v>
      </c>
      <c r="C74" s="1">
        <v>1400000</v>
      </c>
    </row>
    <row r="75" spans="2:3" x14ac:dyDescent="0.3">
      <c r="B75" t="s">
        <v>400</v>
      </c>
      <c r="C75" s="1">
        <v>500000</v>
      </c>
    </row>
    <row r="76" spans="2:3" x14ac:dyDescent="0.3">
      <c r="B76" t="s">
        <v>210</v>
      </c>
      <c r="C76" s="1">
        <v>2000000</v>
      </c>
    </row>
    <row r="77" spans="2:3" x14ac:dyDescent="0.3">
      <c r="B77" t="s">
        <v>213</v>
      </c>
      <c r="C77" s="1">
        <v>921160</v>
      </c>
    </row>
    <row r="78" spans="2:3" x14ac:dyDescent="0.3">
      <c r="B78" t="s">
        <v>401</v>
      </c>
      <c r="C78" s="1">
        <v>50000</v>
      </c>
    </row>
    <row r="79" spans="2:3" x14ac:dyDescent="0.3">
      <c r="B79" t="s">
        <v>410</v>
      </c>
      <c r="C79" s="1">
        <v>260000</v>
      </c>
    </row>
    <row r="80" spans="2:3" x14ac:dyDescent="0.3">
      <c r="B80" t="s">
        <v>402</v>
      </c>
      <c r="C80" s="1">
        <v>775000</v>
      </c>
    </row>
    <row r="81" spans="1:3" x14ac:dyDescent="0.3">
      <c r="B81" t="s">
        <v>214</v>
      </c>
      <c r="C81" s="1">
        <v>5791840</v>
      </c>
    </row>
    <row r="82" spans="1:3" x14ac:dyDescent="0.3">
      <c r="B82" t="s">
        <v>544</v>
      </c>
      <c r="C82" s="1">
        <v>680000</v>
      </c>
    </row>
    <row r="83" spans="1:3" x14ac:dyDescent="0.3">
      <c r="B83" t="s">
        <v>545</v>
      </c>
      <c r="C83" s="1">
        <v>2000000</v>
      </c>
    </row>
    <row r="84" spans="1:3" x14ac:dyDescent="0.3">
      <c r="A84" t="s">
        <v>531</v>
      </c>
      <c r="C84" s="1">
        <v>6191079647.3999996</v>
      </c>
    </row>
  </sheetData>
  <pageMargins left="0.70866141732283472" right="0.70866141732283472" top="0.98958333333333337" bottom="0.74803149606299213" header="0.31496062992125984" footer="0.31496062992125984"/>
  <pageSetup orientation="landscape" r:id="rId2"/>
  <headerFooter>
    <oddHeader>&amp;CMUNICIPIO DE TLAJOMULCO DE ZÚÑIGA
2DA MODIFICACIÓN PRESUPUESTAL 2026
CLASIFICACIÓN POR PROGRAMA Y PROYECTO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</vt:i4>
      </vt:variant>
    </vt:vector>
  </HeadingPairs>
  <TitlesOfParts>
    <vt:vector size="18" baseType="lpstr">
      <vt:lpstr>Multianual </vt:lpstr>
      <vt:lpstr>Base 2da</vt:lpstr>
      <vt:lpstr>Cubo 13 de marzo</vt:lpstr>
      <vt:lpstr>FUENTE DE FINANCIAMIENTO</vt:lpstr>
      <vt:lpstr>CAPITULO</vt:lpstr>
      <vt:lpstr>ADMINISTRATIVA</vt:lpstr>
      <vt:lpstr>OBJETO DEL GASTO</vt:lpstr>
      <vt:lpstr>ECONOMICA</vt:lpstr>
      <vt:lpstr>PROG Y PROY</vt:lpstr>
      <vt:lpstr>APOYOS Y SUB</vt:lpstr>
      <vt:lpstr>FUNCIONAL</vt:lpstr>
      <vt:lpstr>TIPO GASTO</vt:lpstr>
      <vt:lpstr>6000</vt:lpstr>
      <vt:lpstr>DEUDA PÚBLICA</vt:lpstr>
      <vt:lpstr>PROGRAMATICA</vt:lpstr>
      <vt:lpstr>ESTADO DEL PRESU</vt:lpstr>
      <vt:lpstr>LEY DE INGRESOS</vt:lpstr>
      <vt:lpstr>'Multianual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KARLA IVETT CHAVEZ MARTINEZ</dc:creator>
  <cp:lastModifiedBy>JUAN PABLO ROSALES RODRIGUEZ</cp:lastModifiedBy>
  <cp:lastPrinted>2026-05-18T21:45:00Z</cp:lastPrinted>
  <dcterms:created xsi:type="dcterms:W3CDTF">2026-03-13T14:03:51Z</dcterms:created>
  <dcterms:modified xsi:type="dcterms:W3CDTF">2026-05-18T21:45:40Z</dcterms:modified>
</cp:coreProperties>
</file>